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arap\Documents\0. Sprawozdania\2024\CIT-8 i ST za 2024r\CIT-8 za 2024r\"/>
    </mc:Choice>
  </mc:AlternateContent>
  <bookViews>
    <workbookView xWindow="0" yWindow="0" windowWidth="23040" windowHeight="8616" firstSheet="2" activeTab="5"/>
  </bookViews>
  <sheets>
    <sheet name="korespondentka" sheetId="8" r:id="rId1"/>
    <sheet name="obrotówka" sheetId="1" r:id="rId2"/>
    <sheet name="sprawdzenie rezerw" sheetId="5" r:id="rId3"/>
    <sheet name="podatek minimalny" sheetId="13" r:id="rId4"/>
    <sheet name="KUP 2024 NKUP 2025" sheetId="14" r:id="rId5"/>
    <sheet name="cit 12-2024" sheetId="2" r:id="rId6"/>
    <sheet name="cit " sheetId="12" r:id="rId7"/>
    <sheet name="podatek odroczony" sheetId="4" r:id="rId8"/>
    <sheet name="wycena rezerw aktuarialnych" sheetId="11" r:id="rId9"/>
    <sheet name="SAP FC Aktywo z tyt.odrocz.pod." sheetId="6" r:id="rId10"/>
    <sheet name="SAP FC Rezerwa z tyt.odrocz.pod" sheetId="7" r:id="rId11"/>
    <sheet name="KUP 2023, NKUP 2024" sheetId="10" r:id="rId12"/>
    <sheet name="AC - samochody pow.150tys" sheetId="9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l" localSheetId="0">'[1]302_06'!#REF!</definedName>
    <definedName name="\l" localSheetId="8">'[1]302_06'!#REF!</definedName>
    <definedName name="\l">'[1]302_06'!#REF!</definedName>
    <definedName name="\o" localSheetId="0">'[1]302_06'!#REF!</definedName>
    <definedName name="\o" localSheetId="8">'[1]302_06'!#REF!</definedName>
    <definedName name="\o">'[1]302_06'!#REF!</definedName>
    <definedName name="\p" localSheetId="0">'[1]302_06'!#REF!</definedName>
    <definedName name="\p" localSheetId="8">'[1]302_06'!#REF!</definedName>
    <definedName name="\p">'[1]302_06'!#REF!</definedName>
    <definedName name="___________________________cf1">#N/A</definedName>
    <definedName name="__________________________cf1">#N/A</definedName>
    <definedName name="_________________________cf1">#N/A</definedName>
    <definedName name="________________________cf1">#N/A</definedName>
    <definedName name="_______________________cf1">#N/A</definedName>
    <definedName name="______________________cf1">#N/A</definedName>
    <definedName name="_____________________cf1">#N/A</definedName>
    <definedName name="____________________cf1">#N/A</definedName>
    <definedName name="___________________cf1">#N/A</definedName>
    <definedName name="__________________cf1">#N/A</definedName>
    <definedName name="_________________cf1">#N/A</definedName>
    <definedName name="________________cf1">#N/A</definedName>
    <definedName name="_______________cf1">#N/A</definedName>
    <definedName name="______________cf1">#N/A</definedName>
    <definedName name="_____________cf1">#N/A</definedName>
    <definedName name="____________cf1">#N/A</definedName>
    <definedName name="___________a2">#N/A</definedName>
    <definedName name="___________cf1">#N/A</definedName>
    <definedName name="__________a2">[2]!_xlbgnm.a2</definedName>
    <definedName name="__________cf1">[3]!__________cf1</definedName>
    <definedName name="_________a2">[3]!_________a2</definedName>
    <definedName name="_________cf1">[3]!_________cf1</definedName>
    <definedName name="________a2">#N/A</definedName>
    <definedName name="________cf1">#N/A</definedName>
    <definedName name="________DAT1" localSheetId="0">#REF!</definedName>
    <definedName name="________DAT1" localSheetId="8">#REF!</definedName>
    <definedName name="________DAT1">#REF!</definedName>
    <definedName name="________DAT2" localSheetId="0">#REF!</definedName>
    <definedName name="________DAT2" localSheetId="8">#REF!</definedName>
    <definedName name="________DAT2">#REF!</definedName>
    <definedName name="________DAT3" localSheetId="0">#REF!</definedName>
    <definedName name="________DAT3" localSheetId="8">#REF!</definedName>
    <definedName name="________DAT3">#REF!</definedName>
    <definedName name="________DAT4" localSheetId="0">#REF!</definedName>
    <definedName name="________DAT4" localSheetId="8">#REF!</definedName>
    <definedName name="________DAT4">#REF!</definedName>
    <definedName name="________DAT5" localSheetId="0">#REF!</definedName>
    <definedName name="________DAT5" localSheetId="8">#REF!</definedName>
    <definedName name="________DAT5">#REF!</definedName>
    <definedName name="________DAT6" localSheetId="0">#REF!</definedName>
    <definedName name="________DAT6" localSheetId="8">#REF!</definedName>
    <definedName name="________DAT6">#REF!</definedName>
    <definedName name="________DAT7" localSheetId="0">#REF!</definedName>
    <definedName name="________DAT7" localSheetId="8">#REF!</definedName>
    <definedName name="________DAT7">#REF!</definedName>
    <definedName name="_______a2">[3]!_______a2</definedName>
    <definedName name="_______cf1">#N/A</definedName>
    <definedName name="_______DAT1" localSheetId="0">#REF!</definedName>
    <definedName name="_______DAT1" localSheetId="8">#REF!</definedName>
    <definedName name="_______DAT1">#REF!</definedName>
    <definedName name="_______DAT2" localSheetId="0">#REF!</definedName>
    <definedName name="_______DAT2" localSheetId="8">#REF!</definedName>
    <definedName name="_______DAT2">#REF!</definedName>
    <definedName name="_______DAT3" localSheetId="0">#REF!</definedName>
    <definedName name="_______DAT3" localSheetId="8">#REF!</definedName>
    <definedName name="_______DAT3">#REF!</definedName>
    <definedName name="_______DAT4" localSheetId="0">#REF!</definedName>
    <definedName name="_______DAT4" localSheetId="8">#REF!</definedName>
    <definedName name="_______DAT4">#REF!</definedName>
    <definedName name="_______DAT5" localSheetId="0">#REF!</definedName>
    <definedName name="_______DAT5" localSheetId="8">#REF!</definedName>
    <definedName name="_______DAT5">#REF!</definedName>
    <definedName name="_______DAT6" localSheetId="0">#REF!</definedName>
    <definedName name="_______DAT6" localSheetId="8">#REF!</definedName>
    <definedName name="_______DAT6">#REF!</definedName>
    <definedName name="_______DAT7" localSheetId="0">#REF!</definedName>
    <definedName name="_______DAT7" localSheetId="8">#REF!</definedName>
    <definedName name="_______DAT7">#REF!</definedName>
    <definedName name="_______vm1" localSheetId="0">#REF!</definedName>
    <definedName name="_______vm1" localSheetId="8">#REF!</definedName>
    <definedName name="_______vm1">#REF!</definedName>
    <definedName name="_______vm2" localSheetId="0">#REF!</definedName>
    <definedName name="_______vm2" localSheetId="8">#REF!</definedName>
    <definedName name="_______vm2">#REF!</definedName>
    <definedName name="______a2">#N/A</definedName>
    <definedName name="______cf1">[3]!______cf1</definedName>
    <definedName name="______DAT1" localSheetId="0">#REF!</definedName>
    <definedName name="______DAT1" localSheetId="8">#REF!</definedName>
    <definedName name="______DAT1">#REF!</definedName>
    <definedName name="______DAT2" localSheetId="0">#REF!</definedName>
    <definedName name="______DAT2" localSheetId="8">#REF!</definedName>
    <definedName name="______DAT2">#REF!</definedName>
    <definedName name="______DAT3" localSheetId="0">#REF!</definedName>
    <definedName name="______DAT3" localSheetId="8">#REF!</definedName>
    <definedName name="______DAT3">#REF!</definedName>
    <definedName name="______DAT4" localSheetId="0">#REF!</definedName>
    <definedName name="______DAT4" localSheetId="8">#REF!</definedName>
    <definedName name="______DAT4">#REF!</definedName>
    <definedName name="______DAT5" localSheetId="0">#REF!</definedName>
    <definedName name="______DAT5" localSheetId="8">#REF!</definedName>
    <definedName name="______DAT5">#REF!</definedName>
    <definedName name="______DAT6" localSheetId="0">#REF!</definedName>
    <definedName name="______DAT6" localSheetId="8">#REF!</definedName>
    <definedName name="______DAT6">#REF!</definedName>
    <definedName name="______DAT7" localSheetId="0">#REF!</definedName>
    <definedName name="______DAT7" localSheetId="8">#REF!</definedName>
    <definedName name="______DAT7">#REF!</definedName>
    <definedName name="______mth1">[4]idx!$K$3</definedName>
    <definedName name="______ref1">[5]ZE_w05!$J$6</definedName>
    <definedName name="______vm1" localSheetId="0">#REF!</definedName>
    <definedName name="______vm1" localSheetId="8">#REF!</definedName>
    <definedName name="______vm1">#REF!</definedName>
    <definedName name="______vm2" localSheetId="0">#REF!</definedName>
    <definedName name="______vm2" localSheetId="8">#REF!</definedName>
    <definedName name="______vm2">#REF!</definedName>
    <definedName name="_____a2">#N/A</definedName>
    <definedName name="_____cf1">#N/A</definedName>
    <definedName name="_____DAT1" localSheetId="0">#REF!</definedName>
    <definedName name="_____DAT1" localSheetId="8">#REF!</definedName>
    <definedName name="_____DAT1">#REF!</definedName>
    <definedName name="_____DAT2" localSheetId="0">#REF!</definedName>
    <definedName name="_____DAT2" localSheetId="8">#REF!</definedName>
    <definedName name="_____DAT2">#REF!</definedName>
    <definedName name="_____DAT3" localSheetId="0">#REF!</definedName>
    <definedName name="_____DAT3" localSheetId="8">#REF!</definedName>
    <definedName name="_____DAT3">#REF!</definedName>
    <definedName name="_____DAT4" localSheetId="0">#REF!</definedName>
    <definedName name="_____DAT4" localSheetId="8">#REF!</definedName>
    <definedName name="_____DAT4">#REF!</definedName>
    <definedName name="_____DAT5" localSheetId="0">#REF!</definedName>
    <definedName name="_____DAT5" localSheetId="8">#REF!</definedName>
    <definedName name="_____DAT5">#REF!</definedName>
    <definedName name="_____DAT6" localSheetId="0">#REF!</definedName>
    <definedName name="_____DAT6" localSheetId="8">#REF!</definedName>
    <definedName name="_____DAT6">#REF!</definedName>
    <definedName name="_____DAT7" localSheetId="0">#REF!</definedName>
    <definedName name="_____DAT7" localSheetId="8">#REF!</definedName>
    <definedName name="_____DAT7">#REF!</definedName>
    <definedName name="_____mth1">[4]idx!$K$3</definedName>
    <definedName name="_____ref1">[5]ZE_w05!$J$6</definedName>
    <definedName name="_____vm1" localSheetId="0">#REF!</definedName>
    <definedName name="_____vm1" localSheetId="8">#REF!</definedName>
    <definedName name="_____vm1">#REF!</definedName>
    <definedName name="_____vm2" localSheetId="0">#REF!</definedName>
    <definedName name="_____vm2" localSheetId="8">#REF!</definedName>
    <definedName name="_____vm2">#REF!</definedName>
    <definedName name="____a2">[3]!____a2</definedName>
    <definedName name="____cf1">#N/A</definedName>
    <definedName name="____DAT1" localSheetId="0">#REF!</definedName>
    <definedName name="____DAT1" localSheetId="8">#REF!</definedName>
    <definedName name="____DAT1">#REF!</definedName>
    <definedName name="____DAT2" localSheetId="0">#REF!</definedName>
    <definedName name="____DAT2" localSheetId="8">#REF!</definedName>
    <definedName name="____DAT2">#REF!</definedName>
    <definedName name="____DAT3" localSheetId="0">#REF!</definedName>
    <definedName name="____DAT3" localSheetId="8">#REF!</definedName>
    <definedName name="____DAT3">#REF!</definedName>
    <definedName name="____DAT4" localSheetId="0">#REF!</definedName>
    <definedName name="____DAT4" localSheetId="8">#REF!</definedName>
    <definedName name="____DAT4">#REF!</definedName>
    <definedName name="____DAT5" localSheetId="0">#REF!</definedName>
    <definedName name="____DAT5" localSheetId="8">#REF!</definedName>
    <definedName name="____DAT5">#REF!</definedName>
    <definedName name="____DAT6" localSheetId="0">#REF!</definedName>
    <definedName name="____DAT6" localSheetId="8">#REF!</definedName>
    <definedName name="____DAT6">#REF!</definedName>
    <definedName name="____DAT7" localSheetId="0">#REF!</definedName>
    <definedName name="____DAT7" localSheetId="8">#REF!</definedName>
    <definedName name="____DAT7">#REF!</definedName>
    <definedName name="____mth1">[4]idx!$K$3</definedName>
    <definedName name="____ref1">[5]ZE_w05!$J$6</definedName>
    <definedName name="___a2">#N/A</definedName>
    <definedName name="___cf1">#N/A</definedName>
    <definedName name="___DAT1" localSheetId="0">#REF!</definedName>
    <definedName name="___DAT1" localSheetId="8">#REF!</definedName>
    <definedName name="___DAT1">#REF!</definedName>
    <definedName name="___DAT10" localSheetId="0">#REF!</definedName>
    <definedName name="___DAT10" localSheetId="8">#REF!</definedName>
    <definedName name="___DAT10">#REF!</definedName>
    <definedName name="___DAT11" localSheetId="0">#REF!</definedName>
    <definedName name="___DAT11" localSheetId="8">#REF!</definedName>
    <definedName name="___DAT11">#REF!</definedName>
    <definedName name="___DAT12" localSheetId="0">#REF!</definedName>
    <definedName name="___DAT12" localSheetId="8">#REF!</definedName>
    <definedName name="___DAT12">#REF!</definedName>
    <definedName name="___DAT2" localSheetId="0">#REF!</definedName>
    <definedName name="___DAT2" localSheetId="8">#REF!</definedName>
    <definedName name="___DAT2">#REF!</definedName>
    <definedName name="___DAT3" localSheetId="0">#REF!</definedName>
    <definedName name="___DAT3" localSheetId="8">#REF!</definedName>
    <definedName name="___DAT3">#REF!</definedName>
    <definedName name="___DAT4" localSheetId="0">#REF!</definedName>
    <definedName name="___DAT4" localSheetId="8">#REF!</definedName>
    <definedName name="___DAT4">#REF!</definedName>
    <definedName name="___DAT5" localSheetId="0">#REF!</definedName>
    <definedName name="___DAT5" localSheetId="8">#REF!</definedName>
    <definedName name="___DAT5">#REF!</definedName>
    <definedName name="___DAT6" localSheetId="0">#REF!</definedName>
    <definedName name="___DAT6" localSheetId="8">#REF!</definedName>
    <definedName name="___DAT6">#REF!</definedName>
    <definedName name="___DAT7" localSheetId="0">#REF!</definedName>
    <definedName name="___DAT7" localSheetId="8">#REF!</definedName>
    <definedName name="___DAT7">#REF!</definedName>
    <definedName name="___DAT8" localSheetId="0">#REF!</definedName>
    <definedName name="___DAT8" localSheetId="8">#REF!</definedName>
    <definedName name="___DAT8">#REF!</definedName>
    <definedName name="___DAT9" localSheetId="0">#REF!</definedName>
    <definedName name="___DAT9" localSheetId="8">#REF!</definedName>
    <definedName name="___DAT9">#REF!</definedName>
    <definedName name="___mth1">[4]idx!$K$3</definedName>
    <definedName name="___ref1">[5]ZE_w05!$J$6</definedName>
    <definedName name="___vm1" localSheetId="0">#REF!</definedName>
    <definedName name="___vm1" localSheetId="8">#REF!</definedName>
    <definedName name="___vm1">#REF!</definedName>
    <definedName name="___vm2" localSheetId="0">#REF!</definedName>
    <definedName name="___vm2" localSheetId="8">#REF!</definedName>
    <definedName name="___vm2">#REF!</definedName>
    <definedName name="__123Graph_A" localSheetId="0" hidden="1">#REF!</definedName>
    <definedName name="__123Graph_A" localSheetId="8" hidden="1">#REF!</definedName>
    <definedName name="__123Graph_A" hidden="1">#REF!</definedName>
    <definedName name="__123Graph_B" localSheetId="0" hidden="1">#REF!</definedName>
    <definedName name="__123Graph_B" localSheetId="8" hidden="1">#REF!</definedName>
    <definedName name="__123Graph_B" hidden="1">#REF!</definedName>
    <definedName name="__123Graph_C" localSheetId="0" hidden="1">#REF!</definedName>
    <definedName name="__123Graph_C" localSheetId="8" hidden="1">#REF!</definedName>
    <definedName name="__123Graph_C" hidden="1">#REF!</definedName>
    <definedName name="__123Graph_D" localSheetId="0" hidden="1">#REF!</definedName>
    <definedName name="__123Graph_D" localSheetId="8" hidden="1">#REF!</definedName>
    <definedName name="__123Graph_D" hidden="1">#REF!</definedName>
    <definedName name="__123Graph_X" localSheetId="0" hidden="1">#REF!</definedName>
    <definedName name="__123Graph_X" localSheetId="8" hidden="1">#REF!</definedName>
    <definedName name="__123Graph_X" hidden="1">#REF!</definedName>
    <definedName name="__a2">#N/A</definedName>
    <definedName name="__cf1">#N/A</definedName>
    <definedName name="__DAT1" localSheetId="0">#REF!</definedName>
    <definedName name="__DAT1" localSheetId="8">#REF!</definedName>
    <definedName name="__DAT1">#REF!</definedName>
    <definedName name="__DAT10" localSheetId="0">#REF!</definedName>
    <definedName name="__DAT10" localSheetId="8">#REF!</definedName>
    <definedName name="__DAT10">#REF!</definedName>
    <definedName name="__DAT11" localSheetId="0">#REF!</definedName>
    <definedName name="__DAT11" localSheetId="8">#REF!</definedName>
    <definedName name="__DAT11">#REF!</definedName>
    <definedName name="__DAT12" localSheetId="0">#REF!</definedName>
    <definedName name="__DAT12" localSheetId="8">#REF!</definedName>
    <definedName name="__DAT12">#REF!</definedName>
    <definedName name="__DAT2" localSheetId="0">#REF!</definedName>
    <definedName name="__DAT2" localSheetId="8">#REF!</definedName>
    <definedName name="__DAT2">#REF!</definedName>
    <definedName name="__DAT3" localSheetId="0">#REF!</definedName>
    <definedName name="__DAT3" localSheetId="8">#REF!</definedName>
    <definedName name="__DAT3">#REF!</definedName>
    <definedName name="__DAT4" localSheetId="0">#REF!</definedName>
    <definedName name="__DAT4" localSheetId="8">#REF!</definedName>
    <definedName name="__DAT4">#REF!</definedName>
    <definedName name="__DAT5" localSheetId="0">#REF!</definedName>
    <definedName name="__DAT5" localSheetId="8">#REF!</definedName>
    <definedName name="__DAT5">#REF!</definedName>
    <definedName name="__DAT6" localSheetId="0">#REF!</definedName>
    <definedName name="__DAT6" localSheetId="8">#REF!</definedName>
    <definedName name="__DAT6">#REF!</definedName>
    <definedName name="__DAT7" localSheetId="0">#REF!</definedName>
    <definedName name="__DAT7" localSheetId="8">#REF!</definedName>
    <definedName name="__DAT7">#REF!</definedName>
    <definedName name="__DAT8" localSheetId="0">#REF!</definedName>
    <definedName name="__DAT8" localSheetId="8">#REF!</definedName>
    <definedName name="__DAT8">#REF!</definedName>
    <definedName name="__DAT9" localSheetId="0">#REF!</definedName>
    <definedName name="__DAT9" localSheetId="8">#REF!</definedName>
    <definedName name="__DAT9">#REF!</definedName>
    <definedName name="__mth1">[4]idx!$K$3</definedName>
    <definedName name="__ref1">[5]ZE_w05!$J$6</definedName>
    <definedName name="__vm1" localSheetId="0">#REF!</definedName>
    <definedName name="__vm1" localSheetId="8">#REF!</definedName>
    <definedName name="__vm1">#REF!</definedName>
    <definedName name="__vm2" localSheetId="0">#REF!</definedName>
    <definedName name="__vm2" localSheetId="8">#REF!</definedName>
    <definedName name="__vm2">#REF!</definedName>
    <definedName name="_01KaucjeBZ">[6]INNE!$D$2</definedName>
    <definedName name="_10Kod__.KoniecProgramu" localSheetId="0">korespondentka!_10Kod__.KoniecProgramu</definedName>
    <definedName name="_10Kod__.KoniecProgramu" localSheetId="8">'wycena rezerw aktuarialnych'!_10Kod__.KoniecProgramu</definedName>
    <definedName name="_10Kod__.KoniecProgramu">[0]!_10Kod__.KoniecProgramu</definedName>
    <definedName name="_12Kod__.PrzeliczWszystkieArkusze">#N/A</definedName>
    <definedName name="_13Kod__.PrzeliczWszystkieArkusze" localSheetId="0">korespondentka!_13Kod__.PrzeliczWszystkieArkusze</definedName>
    <definedName name="_13Kod__.PrzeliczWszystkieArkusze" localSheetId="8">'wycena rezerw aktuarialnych'!_13Kod__.PrzeliczWszystkieArkusze</definedName>
    <definedName name="_13Kod__.PrzeliczWszystkieArkusze">[0]!_13Kod__.PrzeliczWszystkieArkusze</definedName>
    <definedName name="_14Kod__.PrzeliczWszystkieArkusze" localSheetId="0">korespondentka!_14Kod__.PrzeliczWszystkieArkusze</definedName>
    <definedName name="_14Kod__.PrzeliczWszystkieArkusze" localSheetId="8">'wycena rezerw aktuarialnych'!_14Kod__.PrzeliczWszystkieArkusze</definedName>
    <definedName name="_14Kod__.PrzeliczWszystkieArkusze">[0]!_14Kod__.PrzeliczWszystkieArkusze</definedName>
    <definedName name="_15Kod__.PrzeliczWszystkieArkusze" localSheetId="0">korespondentka!_15Kod__.PrzeliczWszystkieArkusze</definedName>
    <definedName name="_15Kod__.PrzeliczWszystkieArkusze" localSheetId="8">'wycena rezerw aktuarialnych'!_15Kod__.PrzeliczWszystkieArkusze</definedName>
    <definedName name="_15Kod__.PrzeliczWszystkieArkusze">[0]!_15Kod__.PrzeliczWszystkieArkusze</definedName>
    <definedName name="_17Kod__.UstawArkusz">#N/A</definedName>
    <definedName name="_18Kod__.UstawArkusz" localSheetId="0">korespondentka!_18Kod__.UstawArkusz</definedName>
    <definedName name="_18Kod__.UstawArkusz" localSheetId="8">'wycena rezerw aktuarialnych'!_18Kod__.UstawArkusz</definedName>
    <definedName name="_18Kod__.UstawArkusz">[0]!_18Kod__.UstawArkusz</definedName>
    <definedName name="_19Kod__.UstawArkusz" localSheetId="0">korespondentka!_19Kod__.UstawArkusz</definedName>
    <definedName name="_19Kod__.UstawArkusz" localSheetId="8">'wycena rezerw aktuarialnych'!_19Kod__.UstawArkusz</definedName>
    <definedName name="_19Kod__.UstawArkusz">[0]!_19Kod__.UstawArkusz</definedName>
    <definedName name="_1BZ_MA10998">[6]OBR01!$S$25</definedName>
    <definedName name="_1BZ_MA11110">[6]OBR01!$S$26</definedName>
    <definedName name="_1BZ_MA11130">[6]OBR01!$S$27</definedName>
    <definedName name="_1BZ_MA11998">[6]OBR01!$S$43</definedName>
    <definedName name="_1BZ_MA12240">[6]OBR01!$S$48</definedName>
    <definedName name="_1BZ_MA12298">[6]OBR01!$S$50</definedName>
    <definedName name="_1BZ_MA12411">[6]OBR01!$S$52</definedName>
    <definedName name="_1BZ_MA12498">[6]OBR01!$S$55</definedName>
    <definedName name="_1BZ_MA20799">[6]OBR01!$S$177</definedName>
    <definedName name="_1BZ_MA40195">[6]OBR01!$S$288</definedName>
    <definedName name="_1BZ_MA40269">[6]OBR01!$S$311</definedName>
    <definedName name="_1BZ_MA50110">[6]OBR01!$S$342</definedName>
    <definedName name="_1BZ_MA50250">[6]OBR01!$S$344</definedName>
    <definedName name="_1BZ_MA50260">[6]OBR01!$S$345</definedName>
    <definedName name="_1BZ_MA50310">[6]OBR01!$S$347</definedName>
    <definedName name="_1BZ_MA59999">[6]OBR01!$S$364</definedName>
    <definedName name="_1BZ_MA60229">[6]OBR01!$S$372</definedName>
    <definedName name="_1BZ_MA61998">[6]OBR01!$S$398</definedName>
    <definedName name="_1BZ_MA70210">[6]OBR01!$S$401</definedName>
    <definedName name="_1BZ_MA70499">[6]OBR01!$S$411</definedName>
    <definedName name="_1BZ_MA70599">[6]OBR01!$S$413</definedName>
    <definedName name="_1BZ_MA70610">[6]OBR01!$S$414</definedName>
    <definedName name="_1BZ_MA72900">[6]OBR01!$S$442</definedName>
    <definedName name="_1BZ_MA72910">[6]OBR01!$S$443</definedName>
    <definedName name="_1BZ_MA72990">[6]OBR01!$S$444</definedName>
    <definedName name="_1BZ_MA74799">[6]OBR01!$S$511</definedName>
    <definedName name="_1BZ_MA75299">[6]OBR01!$S$526</definedName>
    <definedName name="_1BZ_MA75610">[6]OBR01!$S$537</definedName>
    <definedName name="_1BZ_WN20399">[6]OBR01!$Q$80</definedName>
    <definedName name="_1BZ_WN20519">[6]OBR01!$Q$89</definedName>
    <definedName name="_1BZ_WN20525">[6]OBR01!$Q$93</definedName>
    <definedName name="_1BZ_WN20526">[6]OBR01!$Q$94</definedName>
    <definedName name="_1BZ_WN20527">[6]OBR01!$Q$95</definedName>
    <definedName name="_1BZ_WN20529">[6]OBR01!$Q$96</definedName>
    <definedName name="_1BZ_WN20539">[6]OBR01!$Q$102</definedName>
    <definedName name="_1BZ_WN20543">[6]OBR01!$Q$105</definedName>
    <definedName name="_1BZ_WN20549">[6]OBR01!$Q$110</definedName>
    <definedName name="_1BZ_WN20551">[6]OBR01!$Q$111</definedName>
    <definedName name="_1BZ_WN20558">[6]OBR01!$Q$117</definedName>
    <definedName name="_1BZ_WN20559">[6]OBR01!$Q$118</definedName>
    <definedName name="_1BZ_WN20599">[6]OBR01!$Q$134</definedName>
    <definedName name="_1BZ_WN20619">[6]OBR01!$Q$140</definedName>
    <definedName name="_1BZ_WN20629">[6]OBR01!$Q$143</definedName>
    <definedName name="_1BZ_WN20639">[6]OBR01!$Q$147</definedName>
    <definedName name="_1BZ_WN20649">[6]OBR01!$Q$151</definedName>
    <definedName name="_1BZ_WN20659">[6]OBR01!$Q$154</definedName>
    <definedName name="_1BZ_WN20669">[6]OBR01!$Q$163</definedName>
    <definedName name="_1BZ_WN20679">[6]OBR01!$Q$166</definedName>
    <definedName name="_1BZ_WN20699">[6]OBR01!$Q$174</definedName>
    <definedName name="_1BZ_WN20799">[6]OBR01!$Q$177</definedName>
    <definedName name="_1BZ_WN21110">[6]OBR01!$Q$181</definedName>
    <definedName name="_1BZ_WN21498">[6]OBR01!$Q$200</definedName>
    <definedName name="_1BZ_WN22298">[6]OBR01!$Q$222</definedName>
    <definedName name="_1BZ_WN22499">[6]OBR01!$Q$226</definedName>
    <definedName name="_1BZ_WN23010">[6]OBR01!$Q$231</definedName>
    <definedName name="_1BZ_WN30198">[6]OBR01!$Q$238</definedName>
    <definedName name="_1BZ_WN30205">[6]OBR01!$Q$239</definedName>
    <definedName name="_1BZ_WN30229">[6]OBR01!$Q$244</definedName>
    <definedName name="_1BZ_WN30239">[6]OBR01!$Q$249</definedName>
    <definedName name="_1BZ_WN30249">[6]OBR01!$Q$252</definedName>
    <definedName name="_1BZ_WN30259">[6]OBR01!$Q$257</definedName>
    <definedName name="_1BZ_WN30279">[6]OBR01!$Q$260</definedName>
    <definedName name="_1BZ_WN40119">[6]OBR01!$Q$271</definedName>
    <definedName name="_1BZ_WN40129">[6]OBR01!$Q$274</definedName>
    <definedName name="_1BZ_WN40139">[6]OBR01!$Q$281</definedName>
    <definedName name="_1BZ_WN40149">[6]OBR01!$Q$286</definedName>
    <definedName name="_1BZ_WN40191">[6]OBR01!$Q$287</definedName>
    <definedName name="_1BZ_WN40229">[6]OBR01!$Q$300</definedName>
    <definedName name="_1BZ_WN40269">[6]OBR01!$Q$311</definedName>
    <definedName name="_1BZ_WN40399">[6]OBR01!$Q$334</definedName>
    <definedName name="_1BZ_WN40449">[6]OBR01!$Q$339</definedName>
    <definedName name="_1BZ_WN50520">[6]OBR01!$Q$349</definedName>
    <definedName name="_1BZ_WN50610">[6]OBR01!$Q$351</definedName>
    <definedName name="_1BZ_WN70210">[6]OBR01!$Q$401</definedName>
    <definedName name="_1BZ_WN70399">[6]OBR01!$Q$406</definedName>
    <definedName name="_1BZ_WN70499">[6]OBR01!$Q$411</definedName>
    <definedName name="_1BZ_WN70599">[6]OBR01!$Q$413</definedName>
    <definedName name="_1BZ_WN72900">[6]OBR01!$Q$442</definedName>
    <definedName name="_1BZ_WN72910">[6]OBR01!$Q$443</definedName>
    <definedName name="_1BZ_WN73320">[6]OBR01!$Q$492</definedName>
    <definedName name="_20Kod__.UstawArkusz" localSheetId="0">korespondentka!_20Kod__.UstawArkusz</definedName>
    <definedName name="_20Kod__.UstawArkusz" localSheetId="8">'wycena rezerw aktuarialnych'!_20Kod__.UstawArkusz</definedName>
    <definedName name="_20Kod__.UstawArkusz">[0]!_20Kod__.UstawArkusz</definedName>
    <definedName name="_2Kod__.DOABOUT">#N/A</definedName>
    <definedName name="_3Kod__.DOABOUT" localSheetId="0">korespondentka!_3Kod__.DOABOUT</definedName>
    <definedName name="_3Kod__.DOABOUT" localSheetId="8">'wycena rezerw aktuarialnych'!_3Kod__.DOABOUT</definedName>
    <definedName name="_3Kod__.DOABOUT">[0]!_3Kod__.DOABOUT</definedName>
    <definedName name="_4Kod__.DOABOUT" localSheetId="0">korespondentka!_4Kod__.DOABOUT</definedName>
    <definedName name="_4Kod__.DOABOUT" localSheetId="8">'wycena rezerw aktuarialnych'!_4Kod__.DOABOUT</definedName>
    <definedName name="_4Kod__.DOABOUT">[0]!_4Kod__.DOABOUT</definedName>
    <definedName name="_5Kod__.DOABOUT" localSheetId="0">korespondentka!_5Kod__.DOABOUT</definedName>
    <definedName name="_5Kod__.DOABOUT" localSheetId="8">'wycena rezerw aktuarialnych'!_5Kod__.DOABOUT</definedName>
    <definedName name="_5Kod__.DOABOUT">[0]!_5Kod__.DOABOUT</definedName>
    <definedName name="_7Kod__.KoniecProgramu">#N/A</definedName>
    <definedName name="_8Kod__.KoniecProgramu" localSheetId="0">korespondentka!_8Kod__.KoniecProgramu</definedName>
    <definedName name="_8Kod__.KoniecProgramu" localSheetId="8">'wycena rezerw aktuarialnych'!_8Kod__.KoniecProgramu</definedName>
    <definedName name="_8Kod__.KoniecProgramu">[0]!_8Kod__.KoniecProgramu</definedName>
    <definedName name="_9Kod__.KoniecProgramu" localSheetId="0">korespondentka!_9Kod__.KoniecProgramu</definedName>
    <definedName name="_9Kod__.KoniecProgramu" localSheetId="8">'wycena rezerw aktuarialnych'!_9Kod__.KoniecProgramu</definedName>
    <definedName name="_9Kod__.KoniecProgramu">[0]!_9Kod__.KoniecProgramu</definedName>
    <definedName name="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2">#N/A</definedName>
    <definedName name="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a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f1">#N/A</definedName>
    <definedName name="_DAT1" localSheetId="0">#REF!</definedName>
    <definedName name="_DAT1" localSheetId="8">#REF!</definedName>
    <definedName name="_DAT1">#REF!</definedName>
    <definedName name="_DAT10" localSheetId="0">#REF!</definedName>
    <definedName name="_DAT10" localSheetId="8">#REF!</definedName>
    <definedName name="_DAT10">#REF!</definedName>
    <definedName name="_DAT11" localSheetId="0">#REF!</definedName>
    <definedName name="_DAT11" localSheetId="8">#REF!</definedName>
    <definedName name="_DAT11">#REF!</definedName>
    <definedName name="_DAT12" localSheetId="0">#REF!</definedName>
    <definedName name="_DAT12" localSheetId="8">#REF!</definedName>
    <definedName name="_DAT12">#REF!</definedName>
    <definedName name="_DAT13" localSheetId="0">#REF!</definedName>
    <definedName name="_DAT13" localSheetId="8">#REF!</definedName>
    <definedName name="_DAT13">#REF!</definedName>
    <definedName name="_DAT14" localSheetId="0">#REF!</definedName>
    <definedName name="_DAT14" localSheetId="8">#REF!</definedName>
    <definedName name="_DAT14">#REF!</definedName>
    <definedName name="_DAT15" localSheetId="0">#REF!</definedName>
    <definedName name="_DAT15" localSheetId="8">#REF!</definedName>
    <definedName name="_DAT15">#REF!</definedName>
    <definedName name="_DAT16" localSheetId="0">#REF!</definedName>
    <definedName name="_DAT16" localSheetId="8">#REF!</definedName>
    <definedName name="_DAT16">#REF!</definedName>
    <definedName name="_DAT17" localSheetId="0">#REF!</definedName>
    <definedName name="_DAT17" localSheetId="8">#REF!</definedName>
    <definedName name="_DAT17">#REF!</definedName>
    <definedName name="_DAT18" localSheetId="0">#REF!</definedName>
    <definedName name="_DAT18" localSheetId="8">#REF!</definedName>
    <definedName name="_DAT18">#REF!</definedName>
    <definedName name="_DAT19" localSheetId="0">#REF!</definedName>
    <definedName name="_DAT19" localSheetId="8">#REF!</definedName>
    <definedName name="_DAT19">#REF!</definedName>
    <definedName name="_DAT2" localSheetId="0">#REF!</definedName>
    <definedName name="_DAT2" localSheetId="8">#REF!</definedName>
    <definedName name="_DAT2">#REF!</definedName>
    <definedName name="_DAT20" localSheetId="0">#REF!</definedName>
    <definedName name="_DAT20" localSheetId="8">#REF!</definedName>
    <definedName name="_DAT20">#REF!</definedName>
    <definedName name="_DAT21" localSheetId="0">#REF!</definedName>
    <definedName name="_DAT21" localSheetId="8">#REF!</definedName>
    <definedName name="_DAT21">#REF!</definedName>
    <definedName name="_DAT22" localSheetId="0">#REF!</definedName>
    <definedName name="_DAT22" localSheetId="8">#REF!</definedName>
    <definedName name="_DAT22">#REF!</definedName>
    <definedName name="_DAT3" localSheetId="0">#REF!</definedName>
    <definedName name="_DAT3" localSheetId="8">#REF!</definedName>
    <definedName name="_DAT3">#REF!</definedName>
    <definedName name="_DAT4" localSheetId="0">#REF!</definedName>
    <definedName name="_DAT4" localSheetId="8">#REF!</definedName>
    <definedName name="_DAT4">#REF!</definedName>
    <definedName name="_DAT5" localSheetId="0">#REF!</definedName>
    <definedName name="_DAT5" localSheetId="8">#REF!</definedName>
    <definedName name="_DAT5">#REF!</definedName>
    <definedName name="_DAT6" localSheetId="0">#REF!</definedName>
    <definedName name="_DAT6" localSheetId="8">#REF!</definedName>
    <definedName name="_DAT6">#REF!</definedName>
    <definedName name="_DAT7" localSheetId="0">#REF!</definedName>
    <definedName name="_DAT7" localSheetId="8">#REF!</definedName>
    <definedName name="_DAT7">#REF!</definedName>
    <definedName name="_DAT8" localSheetId="0">#REF!</definedName>
    <definedName name="_DAT8" localSheetId="8">#REF!</definedName>
    <definedName name="_DAT8">#REF!</definedName>
    <definedName name="_DAT9" localSheetId="0">#REF!</definedName>
    <definedName name="_DAT9" localSheetId="8">#REF!</definedName>
    <definedName name="_DAT9">#REF!</definedName>
    <definedName name="_Fill" localSheetId="0" hidden="1">#REF!</definedName>
    <definedName name="_Fill" localSheetId="8" hidden="1">#REF!</definedName>
    <definedName name="_Fill" hidden="1">#REF!</definedName>
    <definedName name="_xlnm._FilterDatabase" localSheetId="6" hidden="1">'cit '!$B$1:$B$181</definedName>
    <definedName name="_xlnm._FilterDatabase" localSheetId="5" hidden="1">'cit 12-2024'!$A$1:$B$1686</definedName>
    <definedName name="_xlnm._FilterDatabase" localSheetId="1" hidden="1">obrotówka!$A$1:$L$726</definedName>
    <definedName name="_xlnm._FilterDatabase" localSheetId="7" hidden="1">'podatek odroczony'!$A$1:$PY$105</definedName>
    <definedName name="_Key1" localSheetId="0" hidden="1">#REF!</definedName>
    <definedName name="_Key1" localSheetId="8" hidden="1">#REF!</definedName>
    <definedName name="_Key1" hidden="1">#REF!</definedName>
    <definedName name="_mth1">[4]idx!$K$3</definedName>
    <definedName name="_Order1" hidden="1">0</definedName>
    <definedName name="_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q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ref1">[5]ZE_w05!$J$6</definedName>
    <definedName name="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a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ort" localSheetId="0" hidden="1">#REF!</definedName>
    <definedName name="_Sort" localSheetId="8" hidden="1">#REF!</definedName>
    <definedName name="_Sort" hidden="1">#REF!</definedName>
    <definedName name="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tr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vm1" localSheetId="0">#REF!</definedName>
    <definedName name="_vm1" localSheetId="8">#REF!</definedName>
    <definedName name="_vm1">#REF!</definedName>
    <definedName name="_vm2" localSheetId="0">#REF!</definedName>
    <definedName name="_vm2" localSheetId="8">#REF!</definedName>
    <definedName name="_vm2">#REF!</definedName>
    <definedName name="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sq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">#N/A</definedName>
    <definedName name="aa">#N/A</definedName>
    <definedName name="aaa">#N/A</definedName>
    <definedName name="AAAA">#N/A</definedName>
    <definedName name="aaaaa">#N/A</definedName>
    <definedName name="aaaaaa">#N/A</definedName>
    <definedName name="aaaaaaaaaa" localSheetId="0">#REF!</definedName>
    <definedName name="aaaaaaaaaa" localSheetId="8">#REF!</definedName>
    <definedName name="aaaaaaaaaa">#REF!</definedName>
    <definedName name="aaaaaaaaaaa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a">#N/A</definedName>
    <definedName name="abc" localSheetId="0">#REF!</definedName>
    <definedName name="abc" localSheetId="8">#REF!</definedName>
    <definedName name="abc">#REF!</definedName>
    <definedName name="abssjkdf">#N/A</definedName>
    <definedName name="acd" localSheetId="0">#REF!</definedName>
    <definedName name="acd" localSheetId="8">#REF!</definedName>
    <definedName name="acd">#REF!</definedName>
    <definedName name="agr">[7]lista!$A$45</definedName>
    <definedName name="akt" localSheetId="0">#REF!</definedName>
    <definedName name="akt" localSheetId="8">#REF!</definedName>
    <definedName name="akt">#REF!</definedName>
    <definedName name="AnalizaWyslij" localSheetId="0">#REF!</definedName>
    <definedName name="AnalizaWyslij" localSheetId="8">#REF!</definedName>
    <definedName name="AnalizaWyslij">#REF!</definedName>
    <definedName name="annj" localSheetId="0">[8]KONS!#REF!</definedName>
    <definedName name="annj" localSheetId="8">[8]KONS!#REF!</definedName>
    <definedName name="annj">[8]KONS!#REF!</definedName>
    <definedName name="anscount" hidden="1">1</definedName>
    <definedName name="Arkusz1" localSheetId="0">#REF!</definedName>
    <definedName name="Arkusz1" localSheetId="8">#REF!</definedName>
    <definedName name="Arkusz1">#REF!</definedName>
    <definedName name="Arkusz111" localSheetId="0">#REF!</definedName>
    <definedName name="Arkusz111" localSheetId="8">#REF!</definedName>
    <definedName name="Arkusz111">#REF!</definedName>
    <definedName name="as">#N/A</definedName>
    <definedName name="AS2DocOpenMode" hidden="1">"AS2DocumentEdit"</definedName>
    <definedName name="assss">#N/A</definedName>
    <definedName name="asx" localSheetId="0">#REF!</definedName>
    <definedName name="asx" localSheetId="8">#REF!</definedName>
    <definedName name="asx">#REF!</definedName>
    <definedName name="aw" localSheetId="0">#REF!</definedName>
    <definedName name="aw" localSheetId="8">#REF!</definedName>
    <definedName name="aw">#REF!</definedName>
    <definedName name="b">#N/A</definedName>
    <definedName name="B_Index_t" localSheetId="0">#REF!</definedName>
    <definedName name="B_Index_t" localSheetId="8">#REF!</definedName>
    <definedName name="B_Index_t">#REF!</definedName>
    <definedName name="Bank">[9]Arkusz2!$A$1:$A$17</definedName>
    <definedName name="_xlnm.Database" localSheetId="0">#REF!</definedName>
    <definedName name="_xlnm.Database" localSheetId="8">#REF!</definedName>
    <definedName name="_xlnm.Database">#REF!</definedName>
    <definedName name="baza_spolki">[10]Bazy!$A$3:$E$36</definedName>
    <definedName name="bb" localSheetId="0">korespondentka!_10Kod__.KoniecProgramu</definedName>
    <definedName name="bb" localSheetId="8">'wycena rezerw aktuarialnych'!_10Kod__.KoniecProgramu</definedName>
    <definedName name="bb">[0]!_10Kod__.KoniecProgramu</definedName>
    <definedName name="bbb">[3]!bbb</definedName>
    <definedName name="bbbbbbbbb">#N/A</definedName>
    <definedName name="Berichtseinheit_3" localSheetId="0">#REF!</definedName>
    <definedName name="Berichtseinheit_3" localSheetId="8">#REF!</definedName>
    <definedName name="Berichtseinheit_3">#REF!</definedName>
    <definedName name="Berichtsjahr" localSheetId="0">#REF!</definedName>
    <definedName name="Berichtsjahr" localSheetId="8">#REF!</definedName>
    <definedName name="Berichtsjahr">#REF!</definedName>
    <definedName name="Berichtsjahr_1" localSheetId="0">#REF!</definedName>
    <definedName name="Berichtsjahr_1" localSheetId="8">#REF!</definedName>
    <definedName name="Berichtsjahr_1">#REF!</definedName>
    <definedName name="Berichtsmonat" localSheetId="0">#REF!</definedName>
    <definedName name="Berichtsmonat" localSheetId="8">#REF!</definedName>
    <definedName name="Berichtsmonat">#REF!</definedName>
    <definedName name="Berichtsmonat_1" localSheetId="0">#REF!</definedName>
    <definedName name="Berichtsmonat_1" localSheetId="8">#REF!</definedName>
    <definedName name="Berichtsmonat_1">#REF!</definedName>
    <definedName name="Berichtsmonat_2" localSheetId="0">#REF!</definedName>
    <definedName name="Berichtsmonat_2" localSheetId="8">#REF!</definedName>
    <definedName name="Berichtsmonat_2">#REF!</definedName>
    <definedName name="Bezpieczeństwo">#N/A</definedName>
    <definedName name="cash_mies" localSheetId="0">#REF!</definedName>
    <definedName name="cash_mies" localSheetId="8">#REF!</definedName>
    <definedName name="cash_mies">#REF!</definedName>
    <definedName name="cash_narast" localSheetId="0">#REF!</definedName>
    <definedName name="cash_narast" localSheetId="8">#REF!</definedName>
    <definedName name="cash_narast">#REF!</definedName>
    <definedName name="cc">#N/A</definedName>
    <definedName name="Ceny">[11]TGE!$M$3</definedName>
    <definedName name="CenyWykazu">[12]Cennik!$E$2:$E$109</definedName>
    <definedName name="comment" localSheetId="0">#REF!</definedName>
    <definedName name="comment" localSheetId="8">#REF!</definedName>
    <definedName name="comment">#REF!</definedName>
    <definedName name="commentcit1" localSheetId="0">#REF!</definedName>
    <definedName name="commentcit1" localSheetId="8">#REF!</definedName>
    <definedName name="commentcit1">#REF!</definedName>
    <definedName name="Company_name">[13]Ster!$B$4</definedName>
    <definedName name="Daneźródłowe" localSheetId="0">#REF!</definedName>
    <definedName name="Daneźródłowe" localSheetId="8">#REF!</definedName>
    <definedName name="Daneźródłowe">#REF!</definedName>
    <definedName name="Data">[6]DATA2002!$A$3:$H$70</definedName>
    <definedName name="DATA1" localSheetId="0">'[14]obrotówka narastająco'!#REF!</definedName>
    <definedName name="DATA1" localSheetId="8">'[15]obrotówka narastająco'!#REF!</definedName>
    <definedName name="DATA1">#REF!</definedName>
    <definedName name="DATA11" localSheetId="0">[16]Wykonanie_2009!#REF!</definedName>
    <definedName name="DATA11" localSheetId="8">[16]Wykonanie_2009!#REF!</definedName>
    <definedName name="DATA11">[16]Wykonanie_2009!#REF!</definedName>
    <definedName name="DATA12" localSheetId="0">[17]Baza.Moduł.MM!#REF!</definedName>
    <definedName name="DATA12" localSheetId="8">[17]Baza.Moduł.MM!#REF!</definedName>
    <definedName name="DATA12">[17]Baza.Moduł.MM!#REF!</definedName>
    <definedName name="DATA13" localSheetId="0">[17]Baza.Moduł.MM!#REF!</definedName>
    <definedName name="DATA13" localSheetId="8">[17]Baza.Moduł.MM!#REF!</definedName>
    <definedName name="DATA13">[17]Baza.Moduł.MM!#REF!</definedName>
    <definedName name="DATA14" localSheetId="0">[17]Baza.Moduł.MM!#REF!</definedName>
    <definedName name="DATA14" localSheetId="8">[17]Baza.Moduł.MM!#REF!</definedName>
    <definedName name="DATA14">[17]Baza.Moduł.MM!#REF!</definedName>
    <definedName name="DATA15" localSheetId="0">[17]Baza.Moduł.MM!#REF!</definedName>
    <definedName name="DATA15" localSheetId="8">[17]Baza.Moduł.MM!#REF!</definedName>
    <definedName name="DATA15">[17]Baza.Moduł.MM!#REF!</definedName>
    <definedName name="DATA16" localSheetId="0">[17]Baza.Moduł.MM!#REF!</definedName>
    <definedName name="DATA16" localSheetId="8">[17]Baza.Moduł.MM!#REF!</definedName>
    <definedName name="DATA16">[17]Baza.Moduł.MM!#REF!</definedName>
    <definedName name="DATA17" localSheetId="0">[17]Baza.Moduł.MM!#REF!</definedName>
    <definedName name="DATA17" localSheetId="8">[17]Baza.Moduł.MM!#REF!</definedName>
    <definedName name="DATA17">[17]Baza.Moduł.MM!#REF!</definedName>
    <definedName name="DATA18" localSheetId="0">[17]Baza.Moduł.MM!#REF!</definedName>
    <definedName name="DATA18" localSheetId="8">[17]Baza.Moduł.MM!#REF!</definedName>
    <definedName name="DATA18">[17]Baza.Moduł.MM!#REF!</definedName>
    <definedName name="DATA19" localSheetId="0">[17]Baza.Moduł.MM!#REF!</definedName>
    <definedName name="DATA19" localSheetId="8">[17]Baza.Moduł.MM!#REF!</definedName>
    <definedName name="DATA19">[17]Baza.Moduł.MM!#REF!</definedName>
    <definedName name="DATA2" localSheetId="0">'[14]obrotówka narastająco'!#REF!</definedName>
    <definedName name="DATA2" localSheetId="8">'[15]obrotówka narastająco'!#REF!</definedName>
    <definedName name="DATA2">#REF!</definedName>
    <definedName name="DATA20" localSheetId="0">[17]Baza.Moduł.MM!#REF!</definedName>
    <definedName name="DATA20" localSheetId="8">[17]Baza.Moduł.MM!#REF!</definedName>
    <definedName name="DATA20">[17]Baza.Moduł.MM!#REF!</definedName>
    <definedName name="DATA21" localSheetId="0">[17]Baza.Moduł.MM!#REF!</definedName>
    <definedName name="DATA21" localSheetId="8">[17]Baza.Moduł.MM!#REF!</definedName>
    <definedName name="DATA21">[17]Baza.Moduł.MM!#REF!</definedName>
    <definedName name="DATA22" localSheetId="0">[17]Baza.Moduł.MM!#REF!</definedName>
    <definedName name="DATA22" localSheetId="8">[17]Baza.Moduł.MM!#REF!</definedName>
    <definedName name="DATA22">[17]Baza.Moduł.MM!#REF!</definedName>
    <definedName name="DATA23" localSheetId="0">[17]Baza.Moduł.MM!#REF!</definedName>
    <definedName name="DATA23" localSheetId="8">[17]Baza.Moduł.MM!#REF!</definedName>
    <definedName name="DATA23">[17]Baza.Moduł.MM!#REF!</definedName>
    <definedName name="DATA24" localSheetId="0">[17]Baza.Moduł.MM!#REF!</definedName>
    <definedName name="DATA24" localSheetId="8">[17]Baza.Moduł.MM!#REF!</definedName>
    <definedName name="DATA24">[17]Baza.Moduł.MM!#REF!</definedName>
    <definedName name="DATA25" localSheetId="0">[17]Baza.Moduł.MM!#REF!</definedName>
    <definedName name="DATA25" localSheetId="8">[17]Baza.Moduł.MM!#REF!</definedName>
    <definedName name="DATA25">[17]Baza.Moduł.MM!#REF!</definedName>
    <definedName name="DATA26" localSheetId="0">[17]Baza.Moduł.MM!#REF!</definedName>
    <definedName name="DATA26" localSheetId="8">[17]Baza.Moduł.MM!#REF!</definedName>
    <definedName name="DATA26">[17]Baza.Moduł.MM!#REF!</definedName>
    <definedName name="DATA27" localSheetId="0">[17]Baza.Moduł.MM!#REF!</definedName>
    <definedName name="DATA27" localSheetId="8">[17]Baza.Moduł.MM!#REF!</definedName>
    <definedName name="DATA27">[17]Baza.Moduł.MM!#REF!</definedName>
    <definedName name="DATA28" localSheetId="0">[17]Baza.Moduł.MM!#REF!</definedName>
    <definedName name="DATA28" localSheetId="8">[17]Baza.Moduł.MM!#REF!</definedName>
    <definedName name="DATA28">[17]Baza.Moduł.MM!#REF!</definedName>
    <definedName name="DATA29" localSheetId="0">[17]Baza.Moduł.MM!#REF!</definedName>
    <definedName name="DATA29" localSheetId="8">[17]Baza.Moduł.MM!#REF!</definedName>
    <definedName name="DATA29">[17]Baza.Moduł.MM!#REF!</definedName>
    <definedName name="DATA30" localSheetId="0">[17]Baza.Moduł.MM!#REF!</definedName>
    <definedName name="DATA30" localSheetId="8">[17]Baza.Moduł.MM!#REF!</definedName>
    <definedName name="DATA30">[17]Baza.Moduł.MM!#REF!</definedName>
    <definedName name="DATA31" localSheetId="0">[17]Baza.Moduł.MM!#REF!</definedName>
    <definedName name="DATA31" localSheetId="8">[17]Baza.Moduł.MM!#REF!</definedName>
    <definedName name="DATA31">[17]Baza.Moduł.MM!#REF!</definedName>
    <definedName name="DATA32" localSheetId="0">[17]Baza.Moduł.MM!#REF!</definedName>
    <definedName name="DATA32" localSheetId="8">[17]Baza.Moduł.MM!#REF!</definedName>
    <definedName name="DATA32">[17]Baza.Moduł.MM!#REF!</definedName>
    <definedName name="DATA33" localSheetId="0">[17]Baza.Moduł.MM!#REF!</definedName>
    <definedName name="DATA33" localSheetId="8">[17]Baza.Moduł.MM!#REF!</definedName>
    <definedName name="DATA33">[17]Baza.Moduł.MM!#REF!</definedName>
    <definedName name="DATA34" localSheetId="0">[17]Baza.Moduł.MM!#REF!</definedName>
    <definedName name="DATA34" localSheetId="8">[17]Baza.Moduł.MM!#REF!</definedName>
    <definedName name="DATA34">[17]Baza.Moduł.MM!#REF!</definedName>
    <definedName name="DATA35" localSheetId="0">[17]Baza.Moduł.MM!#REF!</definedName>
    <definedName name="DATA35" localSheetId="8">[17]Baza.Moduł.MM!#REF!</definedName>
    <definedName name="DATA35">[17]Baza.Moduł.MM!#REF!</definedName>
    <definedName name="DATA36" localSheetId="0">[17]Baza.Moduł.MM!#REF!</definedName>
    <definedName name="DATA36" localSheetId="8">[17]Baza.Moduł.MM!#REF!</definedName>
    <definedName name="DATA36">[17]Baza.Moduł.MM!#REF!</definedName>
    <definedName name="DATA37" localSheetId="0">[17]Baza.Moduł.MM!#REF!</definedName>
    <definedName name="DATA37" localSheetId="8">[17]Baza.Moduł.MM!#REF!</definedName>
    <definedName name="DATA37">[17]Baza.Moduł.MM!#REF!</definedName>
    <definedName name="DATA38" localSheetId="0">[17]Baza.Moduł.MM!#REF!</definedName>
    <definedName name="DATA38" localSheetId="8">[17]Baza.Moduł.MM!#REF!</definedName>
    <definedName name="DATA38">[17]Baza.Moduł.MM!#REF!</definedName>
    <definedName name="DATA39" localSheetId="0">[17]Baza.Moduł.MM!#REF!</definedName>
    <definedName name="DATA39" localSheetId="8">[17]Baza.Moduł.MM!#REF!</definedName>
    <definedName name="DATA39">[17]Baza.Moduł.MM!#REF!</definedName>
    <definedName name="DATA40" localSheetId="0">[17]Baza.Moduł.MM!#REF!</definedName>
    <definedName name="DATA40" localSheetId="8">[17]Baza.Moduł.MM!#REF!</definedName>
    <definedName name="DATA40">[17]Baza.Moduł.MM!#REF!</definedName>
    <definedName name="DATA41" localSheetId="0">[17]Baza.Moduł.MM!#REF!</definedName>
    <definedName name="DATA41" localSheetId="8">[17]Baza.Moduł.MM!#REF!</definedName>
    <definedName name="DATA41">[17]Baza.Moduł.MM!#REF!</definedName>
    <definedName name="DATA42" localSheetId="0">[17]Baza.Moduł.MM!#REF!</definedName>
    <definedName name="DATA42" localSheetId="8">[17]Baza.Moduł.MM!#REF!</definedName>
    <definedName name="DATA42">[17]Baza.Moduł.MM!#REF!</definedName>
    <definedName name="DATA43" localSheetId="0">[17]Baza.Moduł.MM!#REF!</definedName>
    <definedName name="DATA43" localSheetId="8">[17]Baza.Moduł.MM!#REF!</definedName>
    <definedName name="DATA43">[17]Baza.Moduł.MM!#REF!</definedName>
    <definedName name="DATA44" localSheetId="0">[17]Baza.Moduł.MM!#REF!</definedName>
    <definedName name="DATA44" localSheetId="8">[17]Baza.Moduł.MM!#REF!</definedName>
    <definedName name="DATA44">[17]Baza.Moduł.MM!#REF!</definedName>
    <definedName name="DATA45" localSheetId="0">[17]Baza.Moduł.MM!#REF!</definedName>
    <definedName name="DATA45" localSheetId="8">[17]Baza.Moduł.MM!#REF!</definedName>
    <definedName name="DATA45">[17]Baza.Moduł.MM!#REF!</definedName>
    <definedName name="DATA46" localSheetId="0">[17]Baza.Moduł.MM!#REF!</definedName>
    <definedName name="DATA46" localSheetId="8">[17]Baza.Moduł.MM!#REF!</definedName>
    <definedName name="DATA46">[17]Baza.Moduł.MM!#REF!</definedName>
    <definedName name="DATA47" localSheetId="0">[17]Baza.Moduł.MM!#REF!</definedName>
    <definedName name="DATA47" localSheetId="8">[17]Baza.Moduł.MM!#REF!</definedName>
    <definedName name="DATA47">[17]Baza.Moduł.MM!#REF!</definedName>
    <definedName name="DATA48" localSheetId="0">[17]Baza.Moduł.MM!#REF!</definedName>
    <definedName name="DATA48" localSheetId="8">[17]Baza.Moduł.MM!#REF!</definedName>
    <definedName name="DATA48">[17]Baza.Moduł.MM!#REF!</definedName>
    <definedName name="DATA49" localSheetId="0">[17]Baza.Moduł.MM!#REF!</definedName>
    <definedName name="DATA49" localSheetId="8">[17]Baza.Moduł.MM!#REF!</definedName>
    <definedName name="DATA49">[17]Baza.Moduł.MM!#REF!</definedName>
    <definedName name="DATA50" localSheetId="0">[17]Baza.Moduł.MM!#REF!</definedName>
    <definedName name="DATA50" localSheetId="8">[17]Baza.Moduł.MM!#REF!</definedName>
    <definedName name="DATA50">[17]Baza.Moduł.MM!#REF!</definedName>
    <definedName name="DATA51" localSheetId="0">[17]Baza.Moduł.MM!#REF!</definedName>
    <definedName name="DATA51" localSheetId="8">[17]Baza.Moduł.MM!#REF!</definedName>
    <definedName name="DATA51">[17]Baza.Moduł.MM!#REF!</definedName>
    <definedName name="DATA52" localSheetId="0">[17]Baza.Moduł.MM!#REF!</definedName>
    <definedName name="DATA52" localSheetId="8">[17]Baza.Moduł.MM!#REF!</definedName>
    <definedName name="DATA52">[17]Baza.Moduł.MM!#REF!</definedName>
    <definedName name="DATA53" localSheetId="0">[17]Baza.Moduł.MM!#REF!</definedName>
    <definedName name="DATA53" localSheetId="8">[17]Baza.Moduł.MM!#REF!</definedName>
    <definedName name="DATA53">[17]Baza.Moduł.MM!#REF!</definedName>
    <definedName name="DATA54" localSheetId="0">[17]Baza.Moduł.MM!#REF!</definedName>
    <definedName name="DATA54" localSheetId="8">[17]Baza.Moduł.MM!#REF!</definedName>
    <definedName name="DATA54">[17]Baza.Moduł.MM!#REF!</definedName>
    <definedName name="DATA55" localSheetId="0">[17]Baza.Moduł.MM!#REF!</definedName>
    <definedName name="DATA55" localSheetId="8">[17]Baza.Moduł.MM!#REF!</definedName>
    <definedName name="DATA55">[17]Baza.Moduł.MM!#REF!</definedName>
    <definedName name="DATA56" localSheetId="0">[17]Baza.Moduł.MM!#REF!</definedName>
    <definedName name="DATA56" localSheetId="8">[17]Baza.Moduł.MM!#REF!</definedName>
    <definedName name="DATA56">[17]Baza.Moduł.MM!#REF!</definedName>
    <definedName name="DATA57" localSheetId="0">[17]Baza.Moduł.MM!#REF!</definedName>
    <definedName name="DATA57" localSheetId="8">[17]Baza.Moduł.MM!#REF!</definedName>
    <definedName name="DATA57">[17]Baza.Moduł.MM!#REF!</definedName>
    <definedName name="dd" localSheetId="0">korespondentka!_20Kod__.UstawArkusz</definedName>
    <definedName name="dd" localSheetId="8">'wycena rezerw aktuarialnych'!_20Kod__.UstawArkusz</definedName>
    <definedName name="dd">[0]!_20Kod__.UstawArkusz</definedName>
    <definedName name="dialog1">#N/A</definedName>
    <definedName name="dialog5">[18]!dialog5</definedName>
    <definedName name="dialog6">[18]!dialog6</definedName>
    <definedName name="dialog9">[19]!dialog9</definedName>
    <definedName name="DO" localSheetId="0">#REF!</definedName>
    <definedName name="DO" localSheetId="8">#REF!</definedName>
    <definedName name="DO">#REF!</definedName>
    <definedName name="DOABOUT">#N/A</definedName>
    <definedName name="DocAuthor" localSheetId="0">#REF!</definedName>
    <definedName name="DocAuthor" localSheetId="8">#REF!</definedName>
    <definedName name="DocAuthor">#REF!</definedName>
    <definedName name="DocName" localSheetId="0">#REF!</definedName>
    <definedName name="DocName" localSheetId="8">#REF!</definedName>
    <definedName name="DocName">#REF!</definedName>
    <definedName name="DocNr" localSheetId="0">#REF!</definedName>
    <definedName name="DocNr" localSheetId="8">#REF!</definedName>
    <definedName name="DocNr">#REF!</definedName>
    <definedName name="DOS" localSheetId="0">#REF!</definedName>
    <definedName name="DOS" localSheetId="8">#REF!</definedName>
    <definedName name="DOS">#REF!</definedName>
    <definedName name="DP" localSheetId="0">#REF!</definedName>
    <definedName name="DP" localSheetId="8">#REF!</definedName>
    <definedName name="DP">#REF!</definedName>
    <definedName name="DPer" localSheetId="0">#REF!</definedName>
    <definedName name="DPer" localSheetId="8">#REF!</definedName>
    <definedName name="DPer">#REF!</definedName>
    <definedName name="DR" localSheetId="0">#REF!</definedName>
    <definedName name="DR" localSheetId="8">#REF!</definedName>
    <definedName name="DR">#REF!</definedName>
    <definedName name="DRF" localSheetId="0">#REF!</definedName>
    <definedName name="DRF" localSheetId="8">#REF!</definedName>
    <definedName name="DRF">#REF!</definedName>
    <definedName name="drukowanie">#N/A</definedName>
    <definedName name="drukuj">[18]!drukuj</definedName>
    <definedName name="DRZ" localSheetId="0">#REF!</definedName>
    <definedName name="DRZ" localSheetId="8">#REF!</definedName>
    <definedName name="DRZ">#REF!</definedName>
    <definedName name="DSiA" localSheetId="0">#REF!</definedName>
    <definedName name="DSiA" localSheetId="8">#REF!</definedName>
    <definedName name="DSiA">#REF!</definedName>
    <definedName name="DSiJ" localSheetId="0">#REF!</definedName>
    <definedName name="DSiJ" localSheetId="8">#REF!</definedName>
    <definedName name="DSiJ">#REF!</definedName>
    <definedName name="DSiM" localSheetId="0">#REF!</definedName>
    <definedName name="DSiM" localSheetId="8">#REF!</definedName>
    <definedName name="DSiM">#REF!</definedName>
    <definedName name="DZ" localSheetId="0">#REF!</definedName>
    <definedName name="DZ" localSheetId="8">#REF!</definedName>
    <definedName name="DZ">#REF!</definedName>
    <definedName name="DZF" localSheetId="0">#REF!</definedName>
    <definedName name="DZF" localSheetId="8">#REF!</definedName>
    <definedName name="DZF">#REF!</definedName>
    <definedName name="DZM" localSheetId="0">#REF!</definedName>
    <definedName name="DZM" localSheetId="8">#REF!</definedName>
    <definedName name="DZM">#REF!</definedName>
    <definedName name="E">#N/A</definedName>
    <definedName name="edit_DBIL" localSheetId="0">[20]DBIL!$EZ$14:$FK$15,[20]DBIL!#REF!,[20]DBIL!$EZ$18:$FK$18,[20]DBIL!$EZ$20:$FK$20,[20]DBIL!#REF!,[20]DBIL!$EZ$27:$FK$29,[20]DBIL!$EZ$32:$FK$33,[20]DBIL!$EZ$39:$FK$39,[20]DBIL!#REF!,[20]DBIL!$EZ$50:$FK$57</definedName>
    <definedName name="edit_DBIL" localSheetId="8">[20]DBIL!$EZ$14:$FK$15,[20]DBIL!#REF!,[20]DBIL!$EZ$18:$FK$18,[20]DBIL!$EZ$20:$FK$20,[20]DBIL!#REF!,[20]DBIL!$EZ$27:$FK$29,[20]DBIL!$EZ$32:$FK$33,[20]DBIL!$EZ$39:$FK$39,[20]DBIL!#REF!,[20]DBIL!$EZ$50:$FK$57</definedName>
    <definedName name="edit_DBIL">[20]DBIL!$EZ$14:$FK$15,[20]DBIL!#REF!,[20]DBIL!$EZ$18:$FK$18,[20]DBIL!$EZ$20:$FK$20,[20]DBIL!#REF!,[20]DBIL!$EZ$27:$FK$29,[20]DBIL!$EZ$32:$FK$33,[20]DBIL!$EZ$39:$FK$39,[20]DBIL!#REF!,[20]DBIL!$EZ$50:$FK$57</definedName>
    <definedName name="edit_DBIL2" localSheetId="0">[20]DBIL!$GD$14:$GO$15,[20]DBIL!#REF!,[20]DBIL!$GD$18:$GO$18,[20]DBIL!$GD$20:$GO$20,[20]DBIL!#REF!,[20]DBIL!$GD$27:$GO$29,[20]DBIL!$GD$32:$GO$33,[20]DBIL!$GD$39:$GO$39,[20]DBIL!#REF!,[20]DBIL!$GD$50:$GO$57</definedName>
    <definedName name="edit_DBIL2" localSheetId="8">[20]DBIL!$GD$14:$GO$15,[20]DBIL!#REF!,[20]DBIL!$GD$18:$GO$18,[20]DBIL!$GD$20:$GO$20,[20]DBIL!#REF!,[20]DBIL!$GD$27:$GO$29,[20]DBIL!$GD$32:$GO$33,[20]DBIL!$GD$39:$GO$39,[20]DBIL!#REF!,[20]DBIL!$GD$50:$GO$57</definedName>
    <definedName name="edit_DBIL2">[20]DBIL!$GD$14:$GO$15,[20]DBIL!#REF!,[20]DBIL!$GD$18:$GO$18,[20]DBIL!$GD$20:$GO$20,[20]DBIL!#REF!,[20]DBIL!$GD$27:$GO$29,[20]DBIL!$GD$32:$GO$33,[20]DBIL!$GD$39:$GO$39,[20]DBIL!#REF!,[20]DBIL!$GD$50:$GO$57</definedName>
    <definedName name="edit_DCF" localSheetId="0">#REF!,#REF!,#REF!,#REF!,#REF!,#REF!</definedName>
    <definedName name="edit_DCF" localSheetId="8">#REF!,#REF!,#REF!,#REF!,#REF!,#REF!</definedName>
    <definedName name="edit_DCF">#REF!,#REF!,#REF!,#REF!,#REF!,#REF!</definedName>
    <definedName name="edit_DCF2" localSheetId="0">#REF!,#REF!,#REF!,#REF!,#REF!,#REF!</definedName>
    <definedName name="edit_DCF2" localSheetId="8">#REF!,#REF!,#REF!,#REF!,#REF!,#REF!</definedName>
    <definedName name="edit_DCF2">#REF!,#REF!,#REF!,#REF!,#REF!,#REF!</definedName>
    <definedName name="edit_DRZIS" localSheetId="0">[20]DRZIS!#REF!,[20]DRZIS!#REF!,[20]DRZIS!#REF!,[20]DRZIS!#REF!,[20]DRZIS!#REF!,[20]DRZIS!#REF!,[20]DRZIS!#REF!,[20]DRZIS!$EZ$44:$FK$45,[20]DRZIS!$EZ$47:$FK$47</definedName>
    <definedName name="edit_DRZIS" localSheetId="8">[20]DRZIS!#REF!,[20]DRZIS!#REF!,[20]DRZIS!#REF!,[20]DRZIS!#REF!,[20]DRZIS!#REF!,[20]DRZIS!#REF!,[20]DRZIS!#REF!,[20]DRZIS!$EZ$44:$FK$45,[20]DRZIS!$EZ$47:$FK$47</definedName>
    <definedName name="edit_DRZIS">[20]DRZIS!#REF!,[20]DRZIS!#REF!,[20]DRZIS!#REF!,[20]DRZIS!#REF!,[20]DRZIS!#REF!,[20]DRZIS!#REF!,[20]DRZIS!#REF!,[20]DRZIS!$EZ$44:$FK$45,[20]DRZIS!$EZ$47:$FK$47</definedName>
    <definedName name="edit_DRZIS2" localSheetId="0">[20]DRZIS!#REF!,[20]DRZIS!#REF!,[20]DRZIS!#REF!,[20]DRZIS!#REF!,[20]DRZIS!#REF!,[20]DRZIS!#REF!,[20]DRZIS!#REF!,[20]DRZIS!$GD$44:$GO$45,[20]DRZIS!$GD$47:$GO$47</definedName>
    <definedName name="edit_DRZIS2" localSheetId="8">[20]DRZIS!#REF!,[20]DRZIS!#REF!,[20]DRZIS!#REF!,[20]DRZIS!#REF!,[20]DRZIS!#REF!,[20]DRZIS!#REF!,[20]DRZIS!#REF!,[20]DRZIS!$GD$44:$GO$45,[20]DRZIS!$GD$47:$GO$47</definedName>
    <definedName name="edit_DRZIS2">[20]DRZIS!#REF!,[20]DRZIS!#REF!,[20]DRZIS!#REF!,[20]DRZIS!#REF!,[20]DRZIS!#REF!,[20]DRZIS!#REF!,[20]DRZIS!#REF!,[20]DRZIS!$GD$44:$GO$45,[20]DRZIS!$GD$47:$GO$47</definedName>
    <definedName name="edit_INFDOD" localSheetId="0">[20]KOSZTY!$GS$434:$HD$495,[20]KOSZTY!$GS$520:$HD$547,[20]KOSZTY!$GS$496:$HD$548,[20]KOSZTY!$GS$554:$HD$566,#REF!,[20]KOSZTY!$GS$580:$HD$584,[20]KOSZTY!$GS$586:$HD$587,[20]KOSZTY!$GS$589:$HD$594,[20]KOSZTY!$GS$598:$HD$598,[20]KOSZTY!#REF!,[20]KOSZTY!#REF!</definedName>
    <definedName name="edit_INFDOD">[20]KOSZTY!$GS$434:$HD$495,[20]KOSZTY!$GS$520:$HD$547,[20]KOSZTY!$GS$496:$HD$548,[20]KOSZTY!$GS$554:$HD$566,#REF!,[20]KOSZTY!$GS$580:$HD$584,[20]KOSZTY!$GS$586:$HD$587,[20]KOSZTY!$GS$589:$HD$594,[20]KOSZTY!$GS$598:$HD$598,[20]KOSZTY!#REF!,[20]KOSZTY!#REF!</definedName>
    <definedName name="edit_INFDOD2" localSheetId="0">[20]KOSZTY!$II$434:$IT$495,[20]KOSZTY!$II$520:$IT$547,[20]KOSZTY!$II$496:$IT$548,[20]KOSZTY!$II$554:$IT$566,#REF!,[20]KOSZTY!$II$580:$IT$584,[20]KOSZTY!$II$586:$IT$587,[20]KOSZTY!$II$589:$IT$594,[20]KOSZTY!$II$598:$IT$598,[20]KOSZTY!#REF!,[20]KOSZTY!#REF!</definedName>
    <definedName name="edit_INFDOD2">[20]KOSZTY!$II$434:$IT$495,[20]KOSZTY!$II$520:$IT$547,[20]KOSZTY!$II$496:$IT$548,[20]KOSZTY!$II$554:$IT$566,#REF!,[20]KOSZTY!$II$580:$IT$584,[20]KOSZTY!$II$586:$IT$587,[20]KOSZTY!$II$589:$IT$594,[20]KOSZTY!$II$598:$IT$598,[20]KOSZTY!#REF!,[20]KOSZTY!#REF!</definedName>
    <definedName name="edit_INFDOD3" localSheetId="0">[20]KOSZTY!$HH$434:$HS$495,[20]KOSZTY!$HH$520:$HS$547,[20]KOSZTY!$HH$496:$HS$548,[20]KOSZTY!$HH$557:$HS$566,#REF!,[20]KOSZTY!$HH$580:$HS$584,[20]KOSZTY!$HH$586:$HS$587,[20]KOSZTY!$HH$589:$HS$594,[20]KOSZTY!$HH$598:$HS$598,[20]KOSZTY!#REF!,[20]KOSZTY!#REF!</definedName>
    <definedName name="edit_INFDOD3">[20]KOSZTY!$HH$434:$HS$495,[20]KOSZTY!$HH$520:$HS$547,[20]KOSZTY!$HH$496:$HS$548,[20]KOSZTY!$HH$557:$HS$566,#REF!,[20]KOSZTY!$HH$580:$HS$584,[20]KOSZTY!$HH$586:$HS$587,[20]KOSZTY!$HH$589:$HS$594,[20]KOSZTY!$HH$598:$HS$598,[20]KOSZTY!#REF!,[20]KOSZTY!#REF!</definedName>
    <definedName name="edit_INFDOD4" localSheetId="0">[20]KOSZTY!$GW$582,[20]DROZR!$E$11:$U$11,[20]DROZR!$E$13:$U$14,[20]KOSZTY!#REF!,[20]KOSZTY!#REF!,[20]KOSZTY!#REF!,[20]KOSZTY!#REF!</definedName>
    <definedName name="edit_INFDOD4" localSheetId="8">[20]KOSZTY!$GW$582,[20]DROZR!$E$11:$U$11,[20]DROZR!$E$13:$U$14,[20]KOSZTY!#REF!,[20]KOSZTY!#REF!,[20]KOSZTY!#REF!,[20]KOSZTY!#REF!</definedName>
    <definedName name="edit_INFDOD4">[20]KOSZTY!$GW$582,[20]DROZR!$E$11:$U$11,[20]DROZR!$E$13:$U$14,[20]KOSZTY!#REF!,[20]KOSZTY!#REF!,[20]KOSZTY!#REF!,[20]KOSZTY!#REF!</definedName>
    <definedName name="EEE">#N/A</definedName>
    <definedName name="Einheit" localSheetId="0">#REF!</definedName>
    <definedName name="Einheit" localSheetId="8">#REF!</definedName>
    <definedName name="Einheit">#REF!</definedName>
    <definedName name="et">#N/A</definedName>
    <definedName name="f">#N/A</definedName>
    <definedName name="fgfgfgf" localSheetId="0">'[14]obrotówka narastająco'!#REF!</definedName>
    <definedName name="fgfgfgf" localSheetId="8">'[15]obrotówka narastająco'!#REF!</definedName>
    <definedName name="fgfgfgf">#REF!</definedName>
    <definedName name="finansowanie">[9]Arkusz2!$H$1:$H$5</definedName>
    <definedName name="Format" localSheetId="0">#REF!</definedName>
    <definedName name="Format" localSheetId="8">#REF!</definedName>
    <definedName name="Format">#REF!</definedName>
    <definedName name="Geschäftsjahr_Stichtag" localSheetId="0">#REF!</definedName>
    <definedName name="Geschäftsjahr_Stichtag" localSheetId="8">#REF!</definedName>
    <definedName name="Geschäftsjahr_Stichtag">#REF!</definedName>
    <definedName name="ghd">#N/A</definedName>
    <definedName name="GMINY">[21]Słowniki!$E$5:$E$162</definedName>
    <definedName name="GP">[21]Słowniki!$G$6:$G$8</definedName>
    <definedName name="GrupyInw">[12]Cennik!$C$2:$C$129</definedName>
    <definedName name="h">#N/A</definedName>
    <definedName name="Header" localSheetId="0">#REF!</definedName>
    <definedName name="Header" localSheetId="8">#REF!</definedName>
    <definedName name="Header">#REF!</definedName>
    <definedName name="huha">#N/A</definedName>
    <definedName name="i" localSheetId="0">#REF!</definedName>
    <definedName name="i" localSheetId="8">#REF!</definedName>
    <definedName name="i">#REF!</definedName>
    <definedName name="ias">[22]ster!$B$12</definedName>
    <definedName name="ilosc1q" localSheetId="0">[12]Arkusz1!#REF!</definedName>
    <definedName name="ilosc1q" localSheetId="8">[12]Arkusz1!#REF!</definedName>
    <definedName name="ilosc1q">[12]Arkusz1!#REF!</definedName>
    <definedName name="ilosc2q" localSheetId="0">[12]Arkusz1!#REF!</definedName>
    <definedName name="ilosc2q" localSheetId="8">[12]Arkusz1!#REF!</definedName>
    <definedName name="ilosc2q">[12]Arkusz1!#REF!</definedName>
    <definedName name="ilosc3q" localSheetId="0">[12]Arkusz1!#REF!</definedName>
    <definedName name="ilosc3q" localSheetId="8">[12]Arkusz1!#REF!</definedName>
    <definedName name="ilosc3q">[12]Arkusz1!#REF!</definedName>
    <definedName name="ilosc4q" localSheetId="0">[12]Arkusz1!#REF!</definedName>
    <definedName name="ilosc4q" localSheetId="8">[12]Arkusz1!#REF!</definedName>
    <definedName name="ilosc4q">[12]Arkusz1!#REF!</definedName>
    <definedName name="iloscrazem" localSheetId="0">[12]Arkusz1!#REF!</definedName>
    <definedName name="iloscrazem" localSheetId="8">[12]Arkusz1!#REF!</definedName>
    <definedName name="iloscrazem">[12]Arkusz1!#REF!</definedName>
    <definedName name="Index_Vorschau" localSheetId="0">#REF!</definedName>
    <definedName name="Index_Vorschau" localSheetId="8">#REF!</definedName>
    <definedName name="Index_Vorschau">#REF!</definedName>
    <definedName name="iw" localSheetId="0">#REF!</definedName>
    <definedName name="iw" localSheetId="8">#REF!</definedName>
    <definedName name="iw">#REF!</definedName>
    <definedName name="Jacek" localSheetId="0">#REF!</definedName>
    <definedName name="Jacek" localSheetId="8">#REF!</definedName>
    <definedName name="Jacek">#REF!</definedName>
    <definedName name="Jacek1" localSheetId="0">#REF!</definedName>
    <definedName name="Jacek1" localSheetId="8">#REF!</definedName>
    <definedName name="Jacek1">#REF!</definedName>
    <definedName name="jednostka">[23]Kontrahenci!$I$1:$I$118</definedName>
    <definedName name="Jerzy" localSheetId="0">#REF!</definedName>
    <definedName name="Jerzy" localSheetId="8">#REF!</definedName>
    <definedName name="Jerzy">#REF!</definedName>
    <definedName name="Jerzy1" localSheetId="0">#REF!</definedName>
    <definedName name="Jerzy1" localSheetId="8">#REF!</definedName>
    <definedName name="Jerzy1">#REF!</definedName>
    <definedName name="jj" localSheetId="0">'[24]302_06'!#REF!</definedName>
    <definedName name="jj" localSheetId="8">'[24]302_06'!#REF!</definedName>
    <definedName name="jj">'[24]302_06'!#REF!</definedName>
    <definedName name="joi" localSheetId="0" hidden="1">#REF!</definedName>
    <definedName name="joi" localSheetId="8" hidden="1">#REF!</definedName>
    <definedName name="joi" hidden="1">#REF!</definedName>
    <definedName name="justering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ustering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ustering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_osobowe">#N/A</definedName>
    <definedName name="KA" localSheetId="0">#REF!</definedName>
    <definedName name="KA" localSheetId="8">#REF!</definedName>
    <definedName name="KA">#REF!</definedName>
    <definedName name="Key_SSD_Lubzel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ey_SSD_Lubzel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ey_SSD_Lubze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kkkkk">#N/A</definedName>
    <definedName name="klkkkjbuZ">#N/A</definedName>
    <definedName name="KodyWykazu">[12]Cennik!$A$2:$A$109</definedName>
    <definedName name="komórki_org">[25]Komórki!$C$1:$C$21</definedName>
    <definedName name="KoniecProgramu">#N/A</definedName>
    <definedName name="konta">[25]Zlecenia!$F$1:$F$15</definedName>
    <definedName name="kontrahenci">[23]Kontrahenci!$C$10:$C$199</definedName>
    <definedName name="korekta_4">[26]Korekty!$B$13</definedName>
    <definedName name="korekta_6">[26]Korekty!$B$31</definedName>
    <definedName name="korekta_8">[26]Korekty!$B$49</definedName>
    <definedName name="koszty">[27]bazy!$I$2:$I$171</definedName>
    <definedName name="koszty_osobowe">#N/A</definedName>
    <definedName name="koszty_tab">[23]bazy!$I$2:$J$171</definedName>
    <definedName name="Kwartal" localSheetId="0">#REF!</definedName>
    <definedName name="Kwartal" localSheetId="8">#REF!</definedName>
    <definedName name="Kwartal">#REF!</definedName>
    <definedName name="L" localSheetId="0">#REF!</definedName>
    <definedName name="L" localSheetId="8">#REF!</definedName>
    <definedName name="L">#REF!</definedName>
    <definedName name="limcount" hidden="1">1</definedName>
    <definedName name="Lista1">OFFSET([8]listy!$A$1,1,0,COUNTA([8]listy!$A$1:$A$65536)-1,1)</definedName>
    <definedName name="Lista10">OFFSET([8]listy!$R$1,MATCH([8]KONS!$B1,[8]listy!$R$1:$R$65536,0)-1,1,COUNTIF([8]listy!$R$1:$R$65536,[8]KONS!$B1),1)</definedName>
    <definedName name="Lista11">OFFSET([8]listy!$T$1,MATCH([8]KONS!$C1,[8]listy!$T$1:$T$65536,0)-1,1,COUNTIF([8]listy!$T$1:$T$65536,[8]KONS!$C1),1)</definedName>
    <definedName name="Lista2">OFFSET([8]listy!$B$1,MATCH([8]KONS!$B1,[8]listy!$B$1:$B$65536,0)-1,1,COUNTIF([8]listy!$B$1:$B$65536,[8]KONS!$B1),1)</definedName>
    <definedName name="Lista3">OFFSET([8]listy!$D$1,MATCH([8]KONS!$C1,[8]listy!$D$1:$D$65536,0)-1,1,COUNTIF([8]listy!$D$1:$D$65536,[8]KONS!$C1),1)</definedName>
    <definedName name="Lista4">OFFSET([8]listy!$G$1,1,0,COUNTA([8]listy!$G$1:$G$65536)-1,1)</definedName>
    <definedName name="Lista5">OFFSET([8]listy!$H$1,MATCH([8]KONS!$B1,[8]listy!$H$1:$H$65536,0)-1,1,COUNTIF([8]listy!$H$1:$H$65536,[8]KONS!$B1),1)</definedName>
    <definedName name="Lista6">OFFSET([8]listy!$J$1,MATCH([8]KONS!$C1,[8]listy!$J$1:$J$65536,0)-1,1,COUNTIF([8]listy!$J$1:$J$65536,[8]KONS!$C1),1)</definedName>
    <definedName name="Lista7">OFFSET([8]listy!$M$1,1,0,COUNTA([8]listy!$M$1:$M$65536)-1,1)</definedName>
    <definedName name="Lista8">OFFSET([8]listy!$N$1,MATCH([8]KONS!$B1,[8]listy!$N$1:$N$65536,0)-1,1,COUNTIF([8]listy!$N$1:$N$65536,[8]KONS!$B1),1)</definedName>
    <definedName name="Lista9">OFFSET([8]listy!$Q$1,1,0,COUNTA([8]listy!$Q$1:$Q$65536)-1,1)</definedName>
    <definedName name="lkj">[28]!_xlbgnm.a2</definedName>
    <definedName name="MA">[4]idx!$B$4</definedName>
    <definedName name="main__Assum_032_TB_oldornew">"old"</definedName>
    <definedName name="main__Assum_032_TB_rowins_numb">13</definedName>
    <definedName name="main__Assum_032_TB_rowins0001">"00505to00506"</definedName>
    <definedName name="main__Assum_032_TB_rowins0002">"00528to00529"</definedName>
    <definedName name="main__Assum_032_TB_rowins0003">"00551to00552"</definedName>
    <definedName name="main__Assum_032_TB_rowins0004">"00574to00575"</definedName>
    <definedName name="main__Assum_032_TB_rowins0005">"00597to00598"</definedName>
    <definedName name="main__Assum_032_TB_rowins0006">"00621to00622"</definedName>
    <definedName name="main__Assum_032_TB_rowins0007">"00644to00645"</definedName>
    <definedName name="main__Assum_032_TB_rowins0008">"00667to00668"</definedName>
    <definedName name="main__Assum_032_TB_rowins0009">"00690to00691"</definedName>
    <definedName name="main__Assum_032_TB_rowins0010">"00713to00714"</definedName>
    <definedName name="main__Assum_032_TB_rowins0011">"01535to01538"</definedName>
    <definedName name="main__Assum_032_TB_rowins0012">"01541to01550"</definedName>
    <definedName name="main__Assum_032_TB_rowins0013">"01552to01552"</definedName>
    <definedName name="MARS">[4]idx!$B$4</definedName>
    <definedName name="miesiąc">[25]Komórki!$F$1:$F$17</definedName>
    <definedName name="mm">#N/A</definedName>
    <definedName name="mmmmmmmmmmm">#N/A</definedName>
    <definedName name="Moduł2.usun_nazwiska">[19]!Moduł2.usun_nazwiska</definedName>
    <definedName name="Moduł2.usun_rodzaj">[19]!Moduł2.usun_rodzaj</definedName>
    <definedName name="Moduł2.usun_rok">[19]!Moduł2.usun_rok</definedName>
    <definedName name="Moduł2.usun_wydzial">[19]!Moduł2.usun_wydzial</definedName>
    <definedName name="Moduł2.wstaw_rodzaj">[19]!Moduł2.wstaw_rodzaj</definedName>
    <definedName name="mths">[4]idx!$J$2</definedName>
    <definedName name="Nadpłata2001">[29]Tax!$C$107</definedName>
    <definedName name="Nazwa" localSheetId="0">#REF!</definedName>
    <definedName name="Nazwa" localSheetId="8">#REF!</definedName>
    <definedName name="Nazwa">#REF!</definedName>
    <definedName name="NazwyWykazu">[12]Cennik!$D$2:$D$109</definedName>
    <definedName name="NewTable2" localSheetId="0">#REF!</definedName>
    <definedName name="NewTable2" localSheetId="8">#REF!</definedName>
    <definedName name="NewTable2">#REF!</definedName>
    <definedName name="NOWE" localSheetId="0">#REF!</definedName>
    <definedName name="NOWE" localSheetId="8">#REF!</definedName>
    <definedName name="NOWE">#REF!</definedName>
    <definedName name="nowe_spolki" localSheetId="0">#REF!</definedName>
    <definedName name="nowe_spolki" localSheetId="8">#REF!</definedName>
    <definedName name="nowe_spolki">#REF!</definedName>
    <definedName name="nowy22" localSheetId="0" hidden="1">#REF!</definedName>
    <definedName name="nowy22" localSheetId="8" hidden="1">#REF!</definedName>
    <definedName name="nowy22" hidden="1">#REF!</definedName>
    <definedName name="nowy23" localSheetId="0" hidden="1">#REF!</definedName>
    <definedName name="nowy23" localSheetId="8" hidden="1">#REF!</definedName>
    <definedName name="nowy23" hidden="1">#REF!</definedName>
    <definedName name="nowy24" localSheetId="0" hidden="1">#REF!</definedName>
    <definedName name="nowy24" localSheetId="8" hidden="1">#REF!</definedName>
    <definedName name="nowy24" hidden="1">#REF!</definedName>
    <definedName name="nowy4" localSheetId="0" hidden="1">#REF!</definedName>
    <definedName name="nowy4" localSheetId="8" hidden="1">#REF!</definedName>
    <definedName name="nowy4" hidden="1">#REF!</definedName>
    <definedName name="nowy5" localSheetId="0" hidden="1">#REF!</definedName>
    <definedName name="nowy5" localSheetId="8" hidden="1">#REF!</definedName>
    <definedName name="nowy5" hidden="1">#REF!</definedName>
    <definedName name="nowy6" localSheetId="0" hidden="1">#REF!</definedName>
    <definedName name="nowy6" localSheetId="8" hidden="1">#REF!</definedName>
    <definedName name="nowy6" hidden="1">#REF!</definedName>
    <definedName name="nowy7" localSheetId="0" hidden="1">#REF!</definedName>
    <definedName name="nowy7" localSheetId="8" hidden="1">#REF!</definedName>
    <definedName name="nowy7" hidden="1">#REF!</definedName>
    <definedName name="nowy8" localSheetId="0" hidden="1">#REF!</definedName>
    <definedName name="nowy8" localSheetId="8" hidden="1">#REF!</definedName>
    <definedName name="nowy8" hidden="1">#REF!</definedName>
    <definedName name="NumInwentarz">[12]WykazSESKO!$C$2:$C$1531</definedName>
    <definedName name="_xlnm.Print_Area" localSheetId="0">korespondentka!$A$1:$I$39</definedName>
    <definedName name="_xlnm.Print_Area" localSheetId="8">'wycena rezerw aktuarialnych'!$A$1:$M$21</definedName>
    <definedName name="Obszar_wydruku_MI" localSheetId="0">#REF!</definedName>
    <definedName name="Obszar_wydruku_MI" localSheetId="8">#REF!</definedName>
    <definedName name="Obszar_wydruku_MI">#REF!</definedName>
    <definedName name="Okr" localSheetId="0">#REF!</definedName>
    <definedName name="Okr" localSheetId="8">#REF!</definedName>
    <definedName name="Okr">#REF!</definedName>
    <definedName name="Okres" localSheetId="0">#REF!</definedName>
    <definedName name="Okres" localSheetId="8">#REF!</definedName>
    <definedName name="Okres">#REF!</definedName>
    <definedName name="OPERACJE_ODSPRZEDAŻY_FORWARD_MARZEC" localSheetId="0">#REF!</definedName>
    <definedName name="OPERACJE_ODSPRZEDAŻY_FORWARD_MARZEC" localSheetId="8">#REF!</definedName>
    <definedName name="OPERACJE_ODSPRZEDAŻY_FORWARD_MARZEC">#REF!</definedName>
    <definedName name="OPIS">#N/A</definedName>
    <definedName name="Opis1">#N/A</definedName>
    <definedName name="Opis2">#N/A</definedName>
    <definedName name="Opis3">#N/A</definedName>
    <definedName name="other_Assum_032_TB_oldornew">"new"</definedName>
    <definedName name="other_Assum_032_TB_rowins_numb">5</definedName>
    <definedName name="other_Assum_032_TB_rowins0001">"00093to00097"</definedName>
    <definedName name="other_Assum_032_TB_rowins0002">"00101to00101"</definedName>
    <definedName name="other_Assum_032_TB_rowins0003">"00104to00119"</definedName>
    <definedName name="other_Assum_032_TB_rowins0004">"00848to00848"</definedName>
    <definedName name="other_Assum_032_TB_rowins0005">"01123to01123"</definedName>
    <definedName name="pas">[22]ster!$B$10</definedName>
    <definedName name="paskorekty">[22]ster!$B$11</definedName>
    <definedName name="pasywabież">[30]Bilans!$C$41</definedName>
    <definedName name="pasywapośr">[30]Bilans!$D$41</definedName>
    <definedName name="początek">[11]TGE!$A$1</definedName>
    <definedName name="PR" localSheetId="0">#REF!</definedName>
    <definedName name="PR" localSheetId="8">#REF!</definedName>
    <definedName name="PR">#REF!</definedName>
    <definedName name="PRINT_TITLES_MI" localSheetId="0">'[31]PBC-VCON009A'!#REF!</definedName>
    <definedName name="PRINT_TITLES_MI" localSheetId="8">'[31]PBC-VCON009A'!#REF!</definedName>
    <definedName name="PRINT_TITLES_MI">'[31]PBC-VCON009A'!#REF!</definedName>
    <definedName name="Projekt">[21]Słowniki!$H$5:$H$6</definedName>
    <definedName name="PrzeliczWszystkieArkusze">#N/A</definedName>
    <definedName name="Przychody_a" localSheetId="0">#REF!</definedName>
    <definedName name="Przychody_a" localSheetId="8">#REF!</definedName>
    <definedName name="Przychody_a">#REF!</definedName>
    <definedName name="q">#N/A</definedName>
    <definedName name="qqw">#N/A</definedName>
    <definedName name="qw">#N/A</definedName>
    <definedName name="rachunek" localSheetId="0">#REF!</definedName>
    <definedName name="rachunek" localSheetId="8">#REF!</definedName>
    <definedName name="rachunek">#REF!</definedName>
    <definedName name="RawData" localSheetId="0">#REF!</definedName>
    <definedName name="RawData" localSheetId="8">#REF!</definedName>
    <definedName name="RawData">#REF!</definedName>
    <definedName name="ref1k">[27]idx!$O$6</definedName>
    <definedName name="ref1p">[4]idx!$N$6</definedName>
    <definedName name="ref1s">[4]idx!$L$6</definedName>
    <definedName name="ref1w">[4]idx!$P$6</definedName>
    <definedName name="ref1z">[4]idx!$M$6</definedName>
    <definedName name="ref2k">[4]idx!$O$7</definedName>
    <definedName name="ref2p">[4]idx!$N$7</definedName>
    <definedName name="ref2s">[4]idx!$L$7</definedName>
    <definedName name="ref2w">[4]idx!$P$7</definedName>
    <definedName name="ref2z">[4]idx!$M$7</definedName>
    <definedName name="rek">[7]lista!$A$46</definedName>
    <definedName name="rezerwa">#N/A</definedName>
    <definedName name="rezerwa2">#N/A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J">[21]Słowniki!$J$5:$J$6</definedName>
    <definedName name="RowColumnAligned">TRUE</definedName>
    <definedName name="RowColumnInsInfo">TRUE</definedName>
    <definedName name="s">#N/A</definedName>
    <definedName name="sa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a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dfwagrt">#N/A</definedName>
    <definedName name="sencount" hidden="1">1</definedName>
    <definedName name="sfrdbgfbgfb">#N/A</definedName>
    <definedName name="SI" localSheetId="0">#REF!</definedName>
    <definedName name="SI" localSheetId="8">#REF!</definedName>
    <definedName name="SI">#REF!</definedName>
    <definedName name="SlownieG">#N/A</definedName>
    <definedName name="SlownieZ">#N/A</definedName>
    <definedName name="spolki_CF_2005">#N/A</definedName>
    <definedName name="ss" localSheetId="0">#REF!</definedName>
    <definedName name="ss" localSheetId="8">#REF!</definedName>
    <definedName name="ss">#REF!</definedName>
    <definedName name="sss">#N/A</definedName>
    <definedName name="sssssssss" localSheetId="0">#REF!</definedName>
    <definedName name="sssssssss" localSheetId="8">#REF!</definedName>
    <definedName name="sssssssss">#REF!</definedName>
    <definedName name="sssssssssssss" localSheetId="0">#REF!</definedName>
    <definedName name="sssssssssssss" localSheetId="8">#REF!</definedName>
    <definedName name="sssssssssssss">#REF!</definedName>
    <definedName name="stampa1" localSheetId="0">#REF!</definedName>
    <definedName name="stampa1" localSheetId="8">#REF!</definedName>
    <definedName name="stampa1">#REF!</definedName>
    <definedName name="stampa2" localSheetId="0">#REF!</definedName>
    <definedName name="stampa2" localSheetId="8">#REF!</definedName>
    <definedName name="stampa2">#REF!</definedName>
    <definedName name="Status">[21]Słowniki!$B$5:$B$9</definedName>
    <definedName name="stawka">[9]Arkusz2!$J$1:$J$25</definedName>
    <definedName name="sty">[5]ZE_w05!$D$2</definedName>
    <definedName name="t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33_" localSheetId="0">'[1]302_06'!#REF!</definedName>
    <definedName name="T33_" localSheetId="8">'[1]302_06'!#REF!</definedName>
    <definedName name="T33_">'[1]302_06'!#REF!</definedName>
    <definedName name="tab_2_zbiorcza">#N/A</definedName>
    <definedName name="Tabela3a">#N/A</definedName>
    <definedName name="test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1" localSheetId="0">[17]Baza.Moduł.MM!#REF!</definedName>
    <definedName name="TEST1" localSheetId="8">[17]Baza.Moduł.MM!#REF!</definedName>
    <definedName name="TEST1">[17]Baza.Moduł.MM!#REF!</definedName>
    <definedName name="TEST10" localSheetId="0">#REF!</definedName>
    <definedName name="TEST10" localSheetId="8">#REF!</definedName>
    <definedName name="TEST10">#REF!</definedName>
    <definedName name="TEST11" localSheetId="0">#REF!</definedName>
    <definedName name="TEST11" localSheetId="8">#REF!</definedName>
    <definedName name="TEST11">#REF!</definedName>
    <definedName name="TEST12" localSheetId="0">#REF!</definedName>
    <definedName name="TEST12" localSheetId="8">#REF!</definedName>
    <definedName name="TEST12">#REF!</definedName>
    <definedName name="TEST17" localSheetId="0">#REF!</definedName>
    <definedName name="TEST17" localSheetId="8">#REF!</definedName>
    <definedName name="TEST17">#REF!</definedName>
    <definedName name="TEST18" localSheetId="0">#REF!</definedName>
    <definedName name="TEST18" localSheetId="8">#REF!</definedName>
    <definedName name="TEST18">#REF!</definedName>
    <definedName name="TEST19" localSheetId="0">#REF!</definedName>
    <definedName name="TEST19" localSheetId="8">#REF!</definedName>
    <definedName name="TEST19">#REF!</definedName>
    <definedName name="TEST2" localSheetId="0">#REF!</definedName>
    <definedName name="TEST2" localSheetId="8">#REF!</definedName>
    <definedName name="TEST2">#REF!</definedName>
    <definedName name="TEST20" localSheetId="0">#REF!</definedName>
    <definedName name="TEST20" localSheetId="8">#REF!</definedName>
    <definedName name="TEST20">#REF!</definedName>
    <definedName name="TEST21" localSheetId="0">#REF!</definedName>
    <definedName name="TEST21" localSheetId="8">#REF!</definedName>
    <definedName name="TEST21">#REF!</definedName>
    <definedName name="TEST22" localSheetId="0">#REF!</definedName>
    <definedName name="TEST22" localSheetId="8">#REF!</definedName>
    <definedName name="TEST22">#REF!</definedName>
    <definedName name="TEST23" localSheetId="0">#REF!</definedName>
    <definedName name="TEST23" localSheetId="8">#REF!</definedName>
    <definedName name="TEST23">#REF!</definedName>
    <definedName name="TEST24" localSheetId="0">#REF!</definedName>
    <definedName name="TEST24" localSheetId="8">#REF!</definedName>
    <definedName name="TEST24">#REF!</definedName>
    <definedName name="TEST3" localSheetId="0">#REF!</definedName>
    <definedName name="TEST3" localSheetId="8">#REF!</definedName>
    <definedName name="TEST3">#REF!</definedName>
    <definedName name="TEST4" localSheetId="0">#REF!</definedName>
    <definedName name="TEST4" localSheetId="8">#REF!</definedName>
    <definedName name="TEST4">#REF!</definedName>
    <definedName name="TEST5" localSheetId="0">#REF!</definedName>
    <definedName name="TEST5" localSheetId="8">#REF!</definedName>
    <definedName name="TEST5">#REF!</definedName>
    <definedName name="TEST6" localSheetId="0">#REF!</definedName>
    <definedName name="TEST6" localSheetId="8">#REF!</definedName>
    <definedName name="TEST6">#REF!</definedName>
    <definedName name="TEST7" localSheetId="0">#REF!</definedName>
    <definedName name="TEST7" localSheetId="8">#REF!</definedName>
    <definedName name="TEST7">#REF!</definedName>
    <definedName name="TEST8" localSheetId="0">#REF!</definedName>
    <definedName name="TEST8" localSheetId="8">#REF!</definedName>
    <definedName name="TEST8">#REF!</definedName>
    <definedName name="TEST9" localSheetId="0">#REF!</definedName>
    <definedName name="TEST9" localSheetId="8">#REF!</definedName>
    <definedName name="TEST9">#REF!</definedName>
    <definedName name="test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KEYS" localSheetId="0">'[14]obrotówka narastająco'!#REF!</definedName>
    <definedName name="TESTKEYS" localSheetId="8">'[15]obrotówka narastająco'!#REF!</definedName>
    <definedName name="TESTKEYS">#REF!</definedName>
    <definedName name="TESTVKEY" localSheetId="0">'[14]obrotówka narastająco'!#REF!</definedName>
    <definedName name="TESTVKEY" localSheetId="8">'[15]obrotówka narastająco'!#REF!</definedName>
    <definedName name="TESTVKEY">#REF!</definedName>
    <definedName name="testx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x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x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e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e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e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">#N/A</definedName>
    <definedName name="Tytul1" localSheetId="0">#REF!</definedName>
    <definedName name="Tytul1" localSheetId="8">#REF!</definedName>
    <definedName name="Tytul1">#REF!</definedName>
    <definedName name="TZI">'[32]PRACE MOD-ODTWORZ'!$A$3:$H$3</definedName>
    <definedName name="usługi_oce" localSheetId="0">[8]KONS!#REF!</definedName>
    <definedName name="usługi_oce" localSheetId="8">[8]KONS!#REF!</definedName>
    <definedName name="usługi_oce">[8]KONS!#REF!</definedName>
    <definedName name="usługi_oce2" localSheetId="0">[33]KONS!#REF!</definedName>
    <definedName name="usługi_oce2" localSheetId="8">[33]KONS!#REF!</definedName>
    <definedName name="usługi_oce2">[33]KONS!#REF!</definedName>
    <definedName name="usługi_oce3" localSheetId="0">[33]KONS!#REF!</definedName>
    <definedName name="usługi_oce3" localSheetId="8">[33]KONS!#REF!</definedName>
    <definedName name="usługi_oce3">[33]KONS!#REF!</definedName>
    <definedName name="usługi_oce4" localSheetId="0">[33]KONS!#REF!</definedName>
    <definedName name="usługi_oce4" localSheetId="8">[33]KONS!#REF!</definedName>
    <definedName name="usługi_oce4">[33]KONS!#REF!</definedName>
    <definedName name="usługi_oce6" localSheetId="0">[33]KONS!#REF!</definedName>
    <definedName name="usługi_oce6" localSheetId="8">[33]KONS!#REF!</definedName>
    <definedName name="usługi_oce6">[33]KONS!#REF!</definedName>
    <definedName name="UstawArkusz">#N/A</definedName>
    <definedName name="usun_godziny">[18]!usun_godziny</definedName>
    <definedName name="usun_urlopy">[18]!usun_urlopy</definedName>
    <definedName name="v">#N/A</definedName>
    <definedName name="Volumen">[11]TGE!$AL$3</definedName>
    <definedName name="Vorjahr_Stichtag" localSheetId="0">#REF!</definedName>
    <definedName name="Vorjahr_Stichtag" localSheetId="8">#REF!</definedName>
    <definedName name="Vorjahr_Stichtag">#REF!</definedName>
    <definedName name="Waluta">[9]Arkusz2!$B$1:$B$8</definedName>
    <definedName name="wer">[34]idx!$B$23:$B$35</definedName>
    <definedName name="wer_">[34]idx!$C$23:$C$35</definedName>
    <definedName name="wew">#N/A</definedName>
    <definedName name="WO" localSheetId="0">#REF!</definedName>
    <definedName name="WO" localSheetId="8">#REF!</definedName>
    <definedName name="WO">#REF!</definedName>
    <definedName name="wpisz">[19]!wpisz</definedName>
    <definedName name="wq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" localSheetId="0" hidden="1">{#N/A,#N/A,TRUE,"F-1";#N/A,#N/A,TRUE,"F-2"}</definedName>
    <definedName name="wrn" localSheetId="8" hidden="1">{#N/A,#N/A,TRUE,"F-1";#N/A,#N/A,TRUE,"F-2"}</definedName>
    <definedName name="wrn" hidden="1">{#N/A,#N/A,TRUE,"F-1";#N/A,#N/A,TRUE,"F-2"}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._.Book." localSheetId="0" hidden="1">{#N/A,#N/A,FALSE,"Model Assumptions"}</definedName>
    <definedName name="wrn.Assumption._.Book." localSheetId="8" hidden="1">{#N/A,#N/A,FALSE,"Model Assumptions"}</definedName>
    <definedName name="wrn.Assumption._.Book." hidden="1">{#N/A,#N/A,FALSE,"Model Assumptions"}</definedName>
    <definedName name="wrn.PBC._.Drukowane." localSheetId="0" hidden="1">{#N/A,#N/A,TRUE,"F-1";#N/A,#N/A,TRUE,"F-2"}</definedName>
    <definedName name="wrn.PBC._.Drukowane." localSheetId="8" hidden="1">{#N/A,#N/A,TRUE,"F-1";#N/A,#N/A,TRUE,"F-2"}</definedName>
    <definedName name="wrn.PBC._.Drukowane." hidden="1">{#N/A,#N/A,TRUE,"F-1";#N/A,#N/A,TRUE,"F-2"}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8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Model." localSheetId="0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" localSheetId="8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localSheetId="8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8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whole._.Report." localSheetId="0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" localSheetId="8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Total._.Print." localSheetId="0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Total._.Print." localSheetId="8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Total._.Print.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Valuation._.Summaries." localSheetId="0" hidden="1">{#N/A,#N/A,FALSE,"Cover Sheet";#N/A,#N/A,FALSE,"Financial Assumptions";#N/A,#N/A,FALSE,"DCFOverviewPower";#N/A,#N/A,FALSE,"DCFOverviewGas";#N/A,#N/A,FALSE,"DCFOverviewWater";#N/A,#N/A,FALSE,"DCFOverviewVersorgung"}</definedName>
    <definedName name="wrn.Valuation._.Summaries." localSheetId="8" hidden="1">{#N/A,#N/A,FALSE,"Cover Sheet";#N/A,#N/A,FALSE,"Financial Assumptions";#N/A,#N/A,FALSE,"DCFOverviewPower";#N/A,#N/A,FALSE,"DCFOverviewGas";#N/A,#N/A,FALSE,"DCFOverviewWater";#N/A,#N/A,FALSE,"DCFOverviewVersorgung"}</definedName>
    <definedName name="wrn.Valuation._.Summaries." hidden="1">{#N/A,#N/A,FALSE,"Cover Sheet";#N/A,#N/A,FALSE,"Financial Assumptions";#N/A,#N/A,FALSE,"DCFOverviewPower";#N/A,#N/A,FALSE,"DCFOverviewGas";#N/A,#N/A,FALSE,"DCFOverviewWater";#N/A,#N/A,FALSE,"DCFOverviewVersorgung"}</definedName>
    <definedName name="wrn.Versorgungs._.GmbH._.Data." localSheetId="0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Versorgungs._.GmbH._.Data." localSheetId="8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Versorgungs._.GmbH._.Data.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Warsaw._.model.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.Warsaw._.model.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.Warsaw._.model.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skazn" localSheetId="0">#REF!</definedName>
    <definedName name="wskazn" localSheetId="8">#REF!</definedName>
    <definedName name="wskazn">#REF!</definedName>
    <definedName name="wsq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sq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s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staw">#N/A</definedName>
    <definedName name="wstaw_godziny">[18]!wstaw_godziny</definedName>
    <definedName name="wstaw_nazwiska">[19]!wstaw_nazwiska</definedName>
    <definedName name="wstaw_rok">[19]!wstaw_rok</definedName>
    <definedName name="wstaw_urlopy">[18]!wstaw_urlopy</definedName>
    <definedName name="wstaw_wydzial">[19]!wstaw_wydzial</definedName>
    <definedName name="ww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ydruk" localSheetId="0">#REF!</definedName>
    <definedName name="wydruk" localSheetId="8">#REF!</definedName>
    <definedName name="wydruk">#REF!</definedName>
    <definedName name="WykazKomp">[12]WykazSESKO!$A$2:$N$1523</definedName>
    <definedName name="wypisz">[19]!wypisz</definedName>
    <definedName name="WZI" localSheetId="0">#REF!</definedName>
    <definedName name="WZI" localSheetId="8">#REF!</definedName>
    <definedName name="WZI">#REF!</definedName>
    <definedName name="xcxdxd" localSheetId="0">#REF!</definedName>
    <definedName name="xcxdxd" localSheetId="8">#REF!</definedName>
    <definedName name="xcxdxd">#REF!</definedName>
    <definedName name="xd">[28]!_xlbgnm.cf1</definedName>
    <definedName name="xdrxdrxdr">#N/A</definedName>
    <definedName name="Z" localSheetId="0">#REF!</definedName>
    <definedName name="Z" localSheetId="8">#REF!</definedName>
    <definedName name="Z">#REF!</definedName>
    <definedName name="zadania">'[35]plan operacyjny 2009'!$C$143:$C$146</definedName>
    <definedName name="Zak" localSheetId="0">#REF!</definedName>
    <definedName name="Zak" localSheetId="8">#REF!</definedName>
    <definedName name="Zak">#REF!</definedName>
    <definedName name="Zapasy_PM">#N/A</definedName>
    <definedName name="zapisz">#N/A</definedName>
    <definedName name="zbitka">[36]zbitka!$C$3:$H$488</definedName>
    <definedName name="zcxcvb" localSheetId="0">#REF!</definedName>
    <definedName name="zcxcvb" localSheetId="8">#REF!</definedName>
    <definedName name="zcxcvb">#REF!</definedName>
    <definedName name="ZE" localSheetId="0">#REF!</definedName>
    <definedName name="ZE" localSheetId="8">#REF!</definedName>
    <definedName name="ZE">#REF!</definedName>
    <definedName name="Zestawienie">[11]TGE!$CJ$3</definedName>
    <definedName name="ZFSS" localSheetId="0">#REF!</definedName>
    <definedName name="ZFSS" localSheetId="8">#REF!</definedName>
    <definedName name="ZFSS">#REF!</definedName>
    <definedName name="ZKW" localSheetId="0">#REF!</definedName>
    <definedName name="ZKW" localSheetId="8">#REF!</definedName>
    <definedName name="ZKW">#REF!</definedName>
    <definedName name="zlecenia">[25]Zlecenia!$A$1:$A$140</definedName>
    <definedName name="zlecenia_tab">[27]bazy!$F$2:$G$123</definedName>
    <definedName name="zobowiązanie">#N/A</definedName>
    <definedName name="zsazasd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sazasd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sazas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U" localSheetId="0">#REF!</definedName>
    <definedName name="ZU" localSheetId="8">#REF!</definedName>
    <definedName name="ZU">#REF!</definedName>
    <definedName name="zzzzzzzzzzzzzzzzzzzz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7" i="2" l="1"/>
  <c r="A22" i="14" l="1"/>
  <c r="A23" i="14"/>
  <c r="A24" i="14"/>
  <c r="A25" i="14"/>
  <c r="A26" i="14"/>
  <c r="A27" i="14"/>
  <c r="A28" i="14" s="1"/>
  <c r="A29" i="14" s="1"/>
  <c r="F30" i="14" l="1"/>
  <c r="E36" i="10" l="1"/>
  <c r="E32" i="10"/>
  <c r="E31" i="10"/>
  <c r="B111" i="2" l="1"/>
  <c r="H264" i="2" l="1"/>
  <c r="G292" i="2" l="1"/>
  <c r="G290" i="2"/>
  <c r="J123" i="2" l="1"/>
  <c r="B163" i="12" l="1"/>
  <c r="B170" i="12"/>
  <c r="B223" i="2"/>
  <c r="B56" i="12"/>
  <c r="B154" i="2" l="1"/>
  <c r="D49" i="4" s="1"/>
  <c r="I49" i="4" s="1"/>
  <c r="B85" i="2"/>
  <c r="C49" i="4" s="1"/>
  <c r="H49" i="4" l="1"/>
  <c r="J49" i="4" s="1"/>
  <c r="E49" i="4"/>
  <c r="B169" i="12" l="1"/>
  <c r="G126" i="2" l="1"/>
  <c r="B3" i="5"/>
  <c r="B136" i="2" l="1"/>
  <c r="B176" i="2"/>
  <c r="B134" i="2" s="1"/>
  <c r="A5" i="14"/>
  <c r="A6" i="14" s="1"/>
  <c r="A7" i="14" s="1"/>
  <c r="A8" i="14" s="1"/>
  <c r="A9" i="14" s="1"/>
  <c r="A10" i="14" s="1"/>
  <c r="A11" i="14" s="1"/>
  <c r="A12" i="14" l="1"/>
  <c r="A13" i="14" s="1"/>
  <c r="A14" i="14" s="1"/>
  <c r="B248" i="2"/>
  <c r="B39" i="2" l="1"/>
  <c r="B106" i="2"/>
  <c r="B107" i="2"/>
  <c r="G130" i="2"/>
  <c r="B93" i="12" l="1"/>
  <c r="B85" i="12"/>
  <c r="B80" i="12"/>
  <c r="B71" i="12"/>
  <c r="B67" i="12"/>
  <c r="K3" i="11" l="1"/>
  <c r="K4" i="11"/>
  <c r="M4" i="11"/>
  <c r="K5" i="11"/>
  <c r="M5" i="11"/>
  <c r="K6" i="11"/>
  <c r="M6" i="11"/>
  <c r="K7" i="11"/>
  <c r="K11" i="11" s="1"/>
  <c r="M7" i="11"/>
  <c r="K8" i="11"/>
  <c r="M8" i="11"/>
  <c r="M11" i="11" s="1"/>
  <c r="K9" i="11"/>
  <c r="M9" i="11"/>
  <c r="K10" i="11"/>
  <c r="M10" i="11"/>
  <c r="D11" i="11"/>
  <c r="E11" i="11"/>
  <c r="F11" i="11"/>
  <c r="G11" i="11"/>
  <c r="H11" i="11"/>
  <c r="I11" i="11"/>
  <c r="J11" i="11"/>
  <c r="L11" i="11"/>
  <c r="M12" i="11"/>
  <c r="K13" i="11"/>
  <c r="M13" i="11"/>
  <c r="K14" i="11"/>
  <c r="M14" i="11"/>
  <c r="D17" i="11"/>
  <c r="K15" i="11" l="1"/>
  <c r="F25" i="10" l="1"/>
  <c r="B27" i="13" l="1"/>
  <c r="B28" i="13"/>
  <c r="B29" i="13"/>
  <c r="B30" i="13"/>
  <c r="B31" i="13"/>
  <c r="B32" i="13"/>
  <c r="B33" i="13"/>
  <c r="B34" i="13"/>
  <c r="B35" i="13"/>
  <c r="B36" i="13"/>
  <c r="B26" i="13"/>
  <c r="B25" i="13" l="1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7" i="13"/>
  <c r="B5" i="13"/>
  <c r="C6" i="13" l="1"/>
  <c r="B6" i="13"/>
  <c r="B135" i="12" l="1"/>
  <c r="B108" i="12" l="1"/>
  <c r="B109" i="12"/>
  <c r="B35" i="2" l="1"/>
  <c r="B116" i="2" l="1"/>
  <c r="D108" i="12"/>
  <c r="B156" i="12"/>
  <c r="D156" i="12" s="1"/>
  <c r="B172" i="12" l="1"/>
  <c r="B171" i="12"/>
  <c r="B168" i="12"/>
  <c r="B165" i="12"/>
  <c r="B164" i="12"/>
  <c r="C159" i="12"/>
  <c r="A160" i="12"/>
  <c r="A161" i="12"/>
  <c r="A159" i="12"/>
  <c r="B160" i="12"/>
  <c r="B161" i="12"/>
  <c r="B159" i="12"/>
  <c r="B154" i="12"/>
  <c r="B155" i="12"/>
  <c r="B140" i="12" l="1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39" i="12"/>
  <c r="B134" i="12"/>
  <c r="D134" i="12" s="1"/>
  <c r="B132" i="12"/>
  <c r="B131" i="12"/>
  <c r="B130" i="12"/>
  <c r="B129" i="12"/>
  <c r="B124" i="12"/>
  <c r="B123" i="12"/>
  <c r="B115" i="12"/>
  <c r="B114" i="12"/>
  <c r="B112" i="12"/>
  <c r="B111" i="12"/>
  <c r="B110" i="12"/>
  <c r="B97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7" i="12"/>
  <c r="B58" i="12"/>
  <c r="B59" i="12"/>
  <c r="B60" i="12"/>
  <c r="B61" i="12"/>
  <c r="B62" i="12"/>
  <c r="B63" i="12"/>
  <c r="B107" i="12"/>
  <c r="B4" i="12"/>
  <c r="B3" i="12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3" i="1"/>
  <c r="B1" i="12"/>
  <c r="B104" i="12"/>
  <c r="B105" i="12"/>
  <c r="B106" i="12"/>
  <c r="B99" i="12"/>
  <c r="B100" i="12"/>
  <c r="B101" i="12"/>
  <c r="B102" i="12"/>
  <c r="B103" i="12"/>
  <c r="B98" i="12"/>
  <c r="B66" i="12"/>
  <c r="B68" i="12"/>
  <c r="B69" i="12"/>
  <c r="B70" i="12"/>
  <c r="B72" i="12"/>
  <c r="B73" i="12"/>
  <c r="B74" i="12"/>
  <c r="B75" i="12"/>
  <c r="B76" i="12"/>
  <c r="B77" i="12"/>
  <c r="B78" i="12"/>
  <c r="B79" i="12"/>
  <c r="B81" i="12"/>
  <c r="B82" i="12"/>
  <c r="B83" i="12"/>
  <c r="B84" i="12"/>
  <c r="B86" i="12"/>
  <c r="B87" i="12"/>
  <c r="B88" i="12"/>
  <c r="B89" i="12"/>
  <c r="B90" i="12"/>
  <c r="B91" i="12"/>
  <c r="B92" i="12"/>
  <c r="B94" i="12"/>
  <c r="B95" i="12"/>
  <c r="B96" i="12"/>
  <c r="B65" i="12"/>
  <c r="B8" i="12"/>
  <c r="B9" i="2"/>
  <c r="C5" i="12"/>
  <c r="E5" i="2"/>
  <c r="B167" i="12"/>
  <c r="B158" i="12"/>
  <c r="B138" i="12" s="1"/>
  <c r="E94" i="12"/>
  <c r="B5" i="12"/>
  <c r="B175" i="12" l="1"/>
  <c r="D5" i="12"/>
  <c r="G16" i="5" l="1"/>
  <c r="B4" i="5"/>
  <c r="D72" i="4" l="1"/>
  <c r="B160" i="2" l="1"/>
  <c r="D38" i="4" s="1"/>
  <c r="I38" i="4" s="1"/>
  <c r="B158" i="2"/>
  <c r="D37" i="4" s="1"/>
  <c r="I37" i="4" s="1"/>
  <c r="B92" i="2" l="1"/>
  <c r="B89" i="2"/>
  <c r="F158" i="2" l="1"/>
  <c r="I158" i="2" s="1"/>
  <c r="C37" i="4"/>
  <c r="F160" i="2"/>
  <c r="H160" i="2" s="1"/>
  <c r="C38" i="4"/>
  <c r="I160" i="2" l="1"/>
  <c r="H158" i="2"/>
  <c r="H38" i="4"/>
  <c r="J38" i="4" s="1"/>
  <c r="E38" i="4"/>
  <c r="H37" i="4"/>
  <c r="J37" i="4" s="1"/>
  <c r="E37" i="4"/>
  <c r="B5" i="2" l="1"/>
  <c r="D78" i="4" l="1"/>
  <c r="B208" i="2" l="1"/>
  <c r="D342" i="2"/>
  <c r="D350" i="2" l="1"/>
  <c r="B200" i="2"/>
  <c r="H189" i="2"/>
  <c r="B186" i="2"/>
  <c r="B187" i="2"/>
  <c r="F187" i="2" l="1"/>
  <c r="B46" i="2"/>
  <c r="D325" i="2" s="1"/>
  <c r="B325" i="2" s="1"/>
  <c r="B28" i="2"/>
  <c r="F34" i="2" l="1"/>
  <c r="B118" i="2" l="1"/>
  <c r="B25" i="2" l="1"/>
  <c r="B189" i="2" l="1"/>
  <c r="H123" i="2" l="1"/>
  <c r="D7" i="4" s="1"/>
  <c r="E259" i="2" s="1"/>
  <c r="I123" i="2"/>
  <c r="G123" i="2"/>
  <c r="G4" i="4" l="1"/>
  <c r="E257" i="2" l="1"/>
  <c r="E253" i="2" s="1"/>
  <c r="D97" i="12"/>
  <c r="G58" i="4" l="1"/>
  <c r="D86" i="4" l="1"/>
  <c r="I86" i="4" s="1"/>
  <c r="I189" i="2"/>
  <c r="D91" i="4"/>
  <c r="I91" i="4" l="1"/>
  <c r="B164" i="2" l="1"/>
  <c r="B126" i="2"/>
  <c r="B125" i="2"/>
  <c r="G79" i="4"/>
  <c r="G80" i="4"/>
  <c r="G93" i="4"/>
  <c r="C24" i="7" s="1"/>
  <c r="G14" i="4"/>
  <c r="K17" i="11"/>
  <c r="M17" i="11" s="1"/>
  <c r="B118" i="12"/>
  <c r="M18" i="11"/>
  <c r="M15" i="11"/>
  <c r="L15" i="11"/>
  <c r="J15" i="11"/>
  <c r="I15" i="11"/>
  <c r="H15" i="11"/>
  <c r="G15" i="11"/>
  <c r="F15" i="11"/>
  <c r="E15" i="11"/>
  <c r="D15" i="11"/>
  <c r="B117" i="12" l="1"/>
  <c r="B5" i="5"/>
  <c r="D23" i="4"/>
  <c r="B125" i="12"/>
  <c r="B109" i="2"/>
  <c r="D19" i="11"/>
  <c r="D20" i="11" s="1"/>
  <c r="D125" i="12" l="1"/>
  <c r="D80" i="4"/>
  <c r="D73" i="4"/>
  <c r="B93" i="4"/>
  <c r="B58" i="4" l="1"/>
  <c r="G59" i="4" s="1"/>
  <c r="G271" i="2" l="1"/>
  <c r="G270" i="2"/>
  <c r="D343" i="2" l="1"/>
  <c r="B343" i="2"/>
  <c r="G138" i="2" l="1"/>
  <c r="P13" i="4" l="1"/>
  <c r="P14" i="4"/>
  <c r="O14" i="4"/>
  <c r="O13" i="4"/>
  <c r="E81" i="4"/>
  <c r="H43" i="4"/>
  <c r="I43" i="4"/>
  <c r="H44" i="4"/>
  <c r="I44" i="4"/>
  <c r="H42" i="4"/>
  <c r="I42" i="4"/>
  <c r="J43" i="4" l="1"/>
  <c r="J44" i="4"/>
  <c r="H81" i="4"/>
  <c r="I81" i="4"/>
  <c r="J81" i="4" l="1"/>
  <c r="G189" i="2" l="1"/>
  <c r="D360" i="2" s="1"/>
  <c r="C86" i="4" l="1"/>
  <c r="E86" i="4" s="1"/>
  <c r="I7" i="4"/>
  <c r="D339" i="2"/>
  <c r="B339" i="2" s="1"/>
  <c r="F26" i="10"/>
  <c r="B110" i="2" s="1"/>
  <c r="B120" i="12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H86" i="4" l="1"/>
  <c r="J86" i="4" s="1"/>
  <c r="J84" i="2" l="1"/>
  <c r="I79" i="2" l="1"/>
  <c r="B20" i="2" l="1"/>
  <c r="D290" i="2" l="1"/>
  <c r="B280" i="2" l="1"/>
  <c r="H138" i="2" l="1"/>
  <c r="E12" i="9" l="1"/>
  <c r="G12" i="9" s="1"/>
  <c r="H10" i="9"/>
  <c r="H12" i="9" s="1"/>
  <c r="F12" i="9" l="1"/>
  <c r="E6" i="9"/>
  <c r="H4" i="9"/>
  <c r="B4" i="9"/>
  <c r="B9" i="9"/>
  <c r="H6" i="9" l="1"/>
  <c r="G6" i="9"/>
  <c r="F6" i="9"/>
  <c r="B119" i="2" l="1"/>
  <c r="B97" i="2" l="1"/>
  <c r="F23" i="2" l="1"/>
  <c r="B21" i="2" l="1"/>
  <c r="B66" i="2" l="1"/>
  <c r="D319" i="2" s="1"/>
  <c r="B319" i="2" s="1"/>
  <c r="G1" i="8" l="1"/>
  <c r="C32" i="8" s="1"/>
  <c r="D79" i="4" l="1"/>
  <c r="B360" i="2" l="1"/>
  <c r="B328" i="2" l="1"/>
  <c r="I64" i="2" l="1"/>
  <c r="I65" i="2"/>
  <c r="I67" i="2"/>
  <c r="I68" i="2"/>
  <c r="I69" i="2"/>
  <c r="I70" i="2"/>
  <c r="I71" i="2"/>
  <c r="I63" i="2"/>
  <c r="I72" i="2" l="1"/>
  <c r="B206" i="2"/>
  <c r="B204" i="2"/>
  <c r="G285" i="2" l="1"/>
  <c r="E7" i="7" l="1"/>
  <c r="C5" i="7"/>
  <c r="C27" i="7"/>
  <c r="C4" i="6"/>
  <c r="E1" i="6"/>
  <c r="E1" i="7" s="1"/>
  <c r="D43" i="6"/>
  <c r="E42" i="6"/>
  <c r="E41" i="6"/>
  <c r="E40" i="6"/>
  <c r="E39" i="6"/>
  <c r="E38" i="6"/>
  <c r="E37" i="6"/>
  <c r="E36" i="6"/>
  <c r="E35" i="6"/>
  <c r="E33" i="6"/>
  <c r="E31" i="6"/>
  <c r="E21" i="6"/>
  <c r="E20" i="6"/>
  <c r="E19" i="6"/>
  <c r="E18" i="6"/>
  <c r="E16" i="6"/>
  <c r="E15" i="6"/>
  <c r="E14" i="6"/>
  <c r="E7" i="6"/>
  <c r="B12" i="5"/>
  <c r="B11" i="5"/>
  <c r="B10" i="5"/>
  <c r="B13" i="5" l="1"/>
  <c r="D311" i="2" l="1"/>
  <c r="B311" i="2" s="1"/>
  <c r="D340" i="2" l="1"/>
  <c r="B260" i="2"/>
  <c r="B266" i="2" l="1"/>
  <c r="B359" i="2"/>
  <c r="B353" i="2"/>
  <c r="B350" i="2"/>
  <c r="B340" i="2"/>
  <c r="B329" i="2"/>
  <c r="B327" i="2"/>
  <c r="B308" i="2"/>
  <c r="B289" i="2"/>
  <c r="B288" i="2"/>
  <c r="B282" i="2"/>
  <c r="B290" i="2" l="1"/>
  <c r="D25" i="4" l="1"/>
  <c r="C9" i="4" l="1"/>
  <c r="I70" i="4"/>
  <c r="H70" i="4"/>
  <c r="I69" i="4"/>
  <c r="H69" i="4"/>
  <c r="O69" i="4" l="1"/>
  <c r="J70" i="4"/>
  <c r="J69" i="4"/>
  <c r="P69" i="4"/>
  <c r="Q69" i="4" l="1"/>
  <c r="W69" i="4" s="1"/>
  <c r="V69" i="4" s="1"/>
  <c r="G94" i="4"/>
  <c r="N94" i="4"/>
  <c r="E17" i="7"/>
  <c r="I80" i="4"/>
  <c r="I79" i="4" s="1"/>
  <c r="C80" i="4"/>
  <c r="H80" i="4" s="1"/>
  <c r="H79" i="4" s="1"/>
  <c r="C73" i="4"/>
  <c r="H73" i="4" s="1"/>
  <c r="I73" i="4"/>
  <c r="D74" i="4"/>
  <c r="I74" i="4" s="1"/>
  <c r="U69" i="4" l="1"/>
  <c r="I72" i="4"/>
  <c r="I71" i="4" s="1"/>
  <c r="P71" i="4" s="1"/>
  <c r="D71" i="4"/>
  <c r="J80" i="4"/>
  <c r="J73" i="4"/>
  <c r="I78" i="4"/>
  <c r="D77" i="4"/>
  <c r="E75" i="4"/>
  <c r="C7" i="7" s="1"/>
  <c r="E76" i="4"/>
  <c r="E80" i="4"/>
  <c r="E87" i="4"/>
  <c r="E88" i="4"/>
  <c r="E89" i="4"/>
  <c r="E92" i="4"/>
  <c r="J79" i="4" l="1"/>
  <c r="E9" i="7" s="1"/>
  <c r="I77" i="4"/>
  <c r="E73" i="4"/>
  <c r="E70" i="4" l="1"/>
  <c r="E69" i="4"/>
  <c r="D68" i="4"/>
  <c r="I68" i="4" s="1"/>
  <c r="P68" i="4" s="1"/>
  <c r="C68" i="4"/>
  <c r="C17" i="7" l="1"/>
  <c r="H68" i="4"/>
  <c r="J68" i="4" s="1"/>
  <c r="E5" i="7" s="1"/>
  <c r="O68" i="4" l="1"/>
  <c r="Q68" i="4" s="1"/>
  <c r="W68" i="4" s="1"/>
  <c r="V68" i="4" s="1"/>
  <c r="Q13" i="4"/>
  <c r="H16" i="4"/>
  <c r="I16" i="4"/>
  <c r="H23" i="4"/>
  <c r="H29" i="4"/>
  <c r="I29" i="4"/>
  <c r="H31" i="4"/>
  <c r="H32" i="4"/>
  <c r="I41" i="4"/>
  <c r="P41" i="4" s="1"/>
  <c r="H52" i="4"/>
  <c r="I52" i="4"/>
  <c r="H53" i="4"/>
  <c r="I53" i="4"/>
  <c r="H54" i="4"/>
  <c r="I54" i="4"/>
  <c r="H55" i="4"/>
  <c r="I55" i="4"/>
  <c r="I57" i="4"/>
  <c r="E1" i="4"/>
  <c r="D56" i="4"/>
  <c r="I56" i="4" s="1"/>
  <c r="P56" i="4" s="1"/>
  <c r="Q14" i="4" l="1"/>
  <c r="W14" i="4" s="1"/>
  <c r="J52" i="4"/>
  <c r="J54" i="4"/>
  <c r="U68" i="4"/>
  <c r="H35" i="6"/>
  <c r="C34" i="6" s="1"/>
  <c r="E34" i="6" s="1"/>
  <c r="J1" i="4"/>
  <c r="Q1" i="4" s="1"/>
  <c r="T1" i="4" s="1"/>
  <c r="E64" i="4"/>
  <c r="J64" i="4" s="1"/>
  <c r="Q64" i="4" s="1"/>
  <c r="J42" i="4"/>
  <c r="W13" i="4"/>
  <c r="J53" i="4"/>
  <c r="J16" i="4"/>
  <c r="J55" i="4"/>
  <c r="N59" i="4"/>
  <c r="E271" i="2" l="1"/>
  <c r="C30" i="6"/>
  <c r="E30" i="6" s="1"/>
  <c r="V13" i="4"/>
  <c r="W59" i="4"/>
  <c r="U13" i="4"/>
  <c r="V14" i="4"/>
  <c r="U14" i="4"/>
  <c r="D40" i="4" l="1"/>
  <c r="I40" i="4" s="1"/>
  <c r="D39" i="4"/>
  <c r="I39" i="4" s="1"/>
  <c r="C40" i="4"/>
  <c r="H40" i="4" s="1"/>
  <c r="C39" i="4"/>
  <c r="H39" i="4" s="1"/>
  <c r="H164" i="2"/>
  <c r="G20" i="2"/>
  <c r="C30" i="4"/>
  <c r="H30" i="4" s="1"/>
  <c r="O30" i="4" s="1"/>
  <c r="H168" i="2"/>
  <c r="E32" i="4" s="1"/>
  <c r="D32" i="4" s="1"/>
  <c r="D333" i="2" s="1"/>
  <c r="H166" i="2"/>
  <c r="I25" i="4"/>
  <c r="D28" i="4"/>
  <c r="D27" i="4"/>
  <c r="I27" i="4" s="1"/>
  <c r="I28" i="4" l="1"/>
  <c r="I32" i="4"/>
  <c r="J32" i="4" s="1"/>
  <c r="J40" i="4"/>
  <c r="J39" i="4"/>
  <c r="E29" i="4"/>
  <c r="J29" i="4"/>
  <c r="B333" i="2" l="1"/>
  <c r="D26" i="4"/>
  <c r="I24" i="4"/>
  <c r="I26" i="4" l="1"/>
  <c r="D22" i="4"/>
  <c r="I8" i="4"/>
  <c r="E16" i="4"/>
  <c r="E39" i="4"/>
  <c r="E40" i="4"/>
  <c r="E42" i="4"/>
  <c r="E43" i="4"/>
  <c r="E44" i="4"/>
  <c r="E52" i="4"/>
  <c r="E53" i="4"/>
  <c r="E54" i="4"/>
  <c r="E55" i="4"/>
  <c r="D4" i="4"/>
  <c r="I4" i="4" s="1"/>
  <c r="P4" i="4" s="1"/>
  <c r="C4" i="4"/>
  <c r="C98" i="4" l="1"/>
  <c r="D336" i="2"/>
  <c r="B336" i="2" s="1"/>
  <c r="H4" i="4"/>
  <c r="J4" i="4" s="1"/>
  <c r="E4" i="6" s="1"/>
  <c r="O4" i="4" l="1"/>
  <c r="Q4" i="4" s="1"/>
  <c r="W4" i="4" s="1"/>
  <c r="B166" i="2"/>
  <c r="V4" i="4" l="1"/>
  <c r="U4" i="4"/>
  <c r="D90" i="4"/>
  <c r="I90" i="4" l="1"/>
  <c r="C27" i="4"/>
  <c r="B228" i="2"/>
  <c r="B224" i="2"/>
  <c r="B216" i="2"/>
  <c r="B209" i="2"/>
  <c r="C78" i="4" s="1"/>
  <c r="B211" i="2"/>
  <c r="B212" i="2"/>
  <c r="B213" i="2"/>
  <c r="C74" i="4"/>
  <c r="B201" i="2"/>
  <c r="B352" i="2" s="1"/>
  <c r="B196" i="2"/>
  <c r="B185" i="2"/>
  <c r="B168" i="2"/>
  <c r="B167" i="2"/>
  <c r="I23" i="4"/>
  <c r="J23" i="4" s="1"/>
  <c r="B148" i="2"/>
  <c r="D13" i="4" s="1"/>
  <c r="I13" i="4" s="1"/>
  <c r="B149" i="2"/>
  <c r="D12" i="4" s="1"/>
  <c r="I12" i="4" s="1"/>
  <c r="B150" i="2"/>
  <c r="D14" i="4" s="1"/>
  <c r="I14" i="4" s="1"/>
  <c r="B151" i="2"/>
  <c r="D46" i="4" s="1"/>
  <c r="B152" i="2"/>
  <c r="D47" i="4" s="1"/>
  <c r="I47" i="4" s="1"/>
  <c r="B153" i="2"/>
  <c r="D48" i="4" s="1"/>
  <c r="I48" i="4" s="1"/>
  <c r="B155" i="2"/>
  <c r="D50" i="4" s="1"/>
  <c r="I50" i="4" s="1"/>
  <c r="B156" i="2"/>
  <c r="D18" i="4" s="1"/>
  <c r="B157" i="2"/>
  <c r="D19" i="4" s="1"/>
  <c r="I19" i="4" s="1"/>
  <c r="B159" i="2"/>
  <c r="B161" i="2"/>
  <c r="B162" i="2"/>
  <c r="B147" i="2"/>
  <c r="B145" i="2"/>
  <c r="D6" i="4" s="1"/>
  <c r="D361" i="2" l="1"/>
  <c r="D357" i="2" s="1"/>
  <c r="B215" i="2"/>
  <c r="B326" i="2"/>
  <c r="B165" i="2"/>
  <c r="D31" i="4" s="1"/>
  <c r="E31" i="4" s="1"/>
  <c r="B126" i="12"/>
  <c r="D332" i="2"/>
  <c r="B127" i="12"/>
  <c r="D127" i="12" s="1"/>
  <c r="B146" i="2"/>
  <c r="B203" i="2"/>
  <c r="D348" i="2"/>
  <c r="P90" i="4"/>
  <c r="B184" i="2"/>
  <c r="C85" i="4"/>
  <c r="C84" i="4" s="1"/>
  <c r="I18" i="4"/>
  <c r="D17" i="4"/>
  <c r="I17" i="4" s="1"/>
  <c r="P17" i="4" s="1"/>
  <c r="I46" i="4"/>
  <c r="D294" i="2"/>
  <c r="D35" i="4"/>
  <c r="I35" i="4" s="1"/>
  <c r="P35" i="4" s="1"/>
  <c r="D36" i="4"/>
  <c r="I36" i="4" s="1"/>
  <c r="P39" i="4" s="1"/>
  <c r="H78" i="4"/>
  <c r="F199" i="2"/>
  <c r="D349" i="2"/>
  <c r="B349" i="2" s="1"/>
  <c r="D347" i="2"/>
  <c r="B347" i="2" s="1"/>
  <c r="B332" i="2"/>
  <c r="B354" i="2"/>
  <c r="I6" i="4"/>
  <c r="P6" i="4" s="1"/>
  <c r="D51" i="4"/>
  <c r="I51" i="4" s="1"/>
  <c r="B342" i="2"/>
  <c r="C72" i="4"/>
  <c r="E72" i="4" s="1"/>
  <c r="F204" i="2" s="1"/>
  <c r="H74" i="4"/>
  <c r="J74" i="4" s="1"/>
  <c r="E74" i="4"/>
  <c r="D11" i="4"/>
  <c r="P15" i="4"/>
  <c r="E27" i="4"/>
  <c r="H27" i="4"/>
  <c r="J27" i="4" s="1"/>
  <c r="I22" i="4"/>
  <c r="P22" i="4" s="1"/>
  <c r="E23" i="4"/>
  <c r="D30" i="4" l="1"/>
  <c r="I30" i="4" s="1"/>
  <c r="P30" i="4" s="1"/>
  <c r="Q30" i="4" s="1"/>
  <c r="W30" i="4" s="1"/>
  <c r="I31" i="4"/>
  <c r="J31" i="4" s="1"/>
  <c r="B122" i="12"/>
  <c r="D126" i="12"/>
  <c r="D45" i="4"/>
  <c r="I45" i="4" s="1"/>
  <c r="P45" i="4" s="1"/>
  <c r="D85" i="4"/>
  <c r="H85" i="4"/>
  <c r="E30" i="4"/>
  <c r="C22" i="6" s="1"/>
  <c r="D34" i="4"/>
  <c r="I34" i="4" s="1"/>
  <c r="I11" i="4"/>
  <c r="P12" i="4" s="1"/>
  <c r="D10" i="4"/>
  <c r="I10" i="4" s="1"/>
  <c r="C79" i="4"/>
  <c r="E79" i="4" s="1"/>
  <c r="C9" i="7" s="1"/>
  <c r="E78" i="4"/>
  <c r="C77" i="4"/>
  <c r="E77" i="4" s="1"/>
  <c r="H77" i="4"/>
  <c r="J77" i="4" s="1"/>
  <c r="E8" i="7" s="1"/>
  <c r="J78" i="4"/>
  <c r="H72" i="4"/>
  <c r="H71" i="4" s="1"/>
  <c r="C71" i="4"/>
  <c r="B355" i="2"/>
  <c r="B348" i="2"/>
  <c r="B358" i="2"/>
  <c r="B131" i="2"/>
  <c r="B130" i="2"/>
  <c r="C25" i="4" s="1"/>
  <c r="C26" i="4"/>
  <c r="B123" i="2"/>
  <c r="B122" i="2"/>
  <c r="B120" i="2"/>
  <c r="C24" i="4" s="1"/>
  <c r="B117" i="2"/>
  <c r="D315" i="2" s="1"/>
  <c r="B115" i="2"/>
  <c r="D334" i="2" s="1"/>
  <c r="B334" i="2" s="1"/>
  <c r="B114" i="2"/>
  <c r="J30" i="4" l="1"/>
  <c r="E22" i="6" s="1"/>
  <c r="C57" i="4"/>
  <c r="D84" i="4"/>
  <c r="C28" i="4"/>
  <c r="E28" i="4" s="1"/>
  <c r="D94" i="12"/>
  <c r="B113" i="2"/>
  <c r="D93" i="4"/>
  <c r="I85" i="4"/>
  <c r="D323" i="2"/>
  <c r="E71" i="4"/>
  <c r="C8" i="7"/>
  <c r="P11" i="4"/>
  <c r="H3" i="2"/>
  <c r="J72" i="4"/>
  <c r="E315" i="2"/>
  <c r="B357" i="2"/>
  <c r="H24" i="4"/>
  <c r="J24" i="4" s="1"/>
  <c r="D346" i="2"/>
  <c r="O71" i="4"/>
  <c r="Q71" i="4" s="1"/>
  <c r="W71" i="4" s="1"/>
  <c r="J71" i="4"/>
  <c r="V30" i="4"/>
  <c r="U30" i="4"/>
  <c r="E25" i="4"/>
  <c r="H25" i="4"/>
  <c r="J25" i="4" s="1"/>
  <c r="E26" i="4"/>
  <c r="H26" i="4"/>
  <c r="J26" i="4" s="1"/>
  <c r="B315" i="2"/>
  <c r="G306" i="2" s="1"/>
  <c r="F113" i="2"/>
  <c r="B100" i="2" s="1"/>
  <c r="B79" i="2"/>
  <c r="B80" i="2"/>
  <c r="B81" i="2"/>
  <c r="B82" i="2"/>
  <c r="B83" i="2"/>
  <c r="B84" i="2"/>
  <c r="B86" i="2"/>
  <c r="B87" i="2"/>
  <c r="B88" i="2"/>
  <c r="B90" i="2"/>
  <c r="B91" i="2"/>
  <c r="F162" i="2" s="1"/>
  <c r="B93" i="2"/>
  <c r="F161" i="2" s="1"/>
  <c r="B78" i="2"/>
  <c r="H28" i="4" l="1"/>
  <c r="J28" i="4" s="1"/>
  <c r="D306" i="2"/>
  <c r="B306" i="2" s="1"/>
  <c r="G307" i="2" s="1"/>
  <c r="B113" i="12"/>
  <c r="F147" i="2"/>
  <c r="I147" i="2" s="1"/>
  <c r="B77" i="2"/>
  <c r="H1" i="2" s="1"/>
  <c r="E84" i="4"/>
  <c r="E6" i="7"/>
  <c r="C6" i="7"/>
  <c r="H84" i="4"/>
  <c r="I84" i="4"/>
  <c r="P79" i="4" s="1"/>
  <c r="D341" i="2"/>
  <c r="E24" i="4"/>
  <c r="C22" i="4"/>
  <c r="H22" i="4" s="1"/>
  <c r="O22" i="4" s="1"/>
  <c r="Q22" i="4" s="1"/>
  <c r="W22" i="4" s="1"/>
  <c r="B294" i="2"/>
  <c r="B346" i="2"/>
  <c r="D291" i="2"/>
  <c r="F159" i="2"/>
  <c r="H159" i="2" s="1"/>
  <c r="C51" i="4"/>
  <c r="H51" i="4" s="1"/>
  <c r="J51" i="4" s="1"/>
  <c r="F153" i="2"/>
  <c r="H153" i="2" s="1"/>
  <c r="C48" i="4"/>
  <c r="H48" i="4" s="1"/>
  <c r="J48" i="4" s="1"/>
  <c r="F155" i="2"/>
  <c r="H155" i="2" s="1"/>
  <c r="C50" i="4"/>
  <c r="H50" i="4" s="1"/>
  <c r="J50" i="4" s="1"/>
  <c r="F152" i="2"/>
  <c r="H152" i="2" s="1"/>
  <c r="C47" i="4"/>
  <c r="H47" i="4" s="1"/>
  <c r="J47" i="4" s="1"/>
  <c r="U71" i="4"/>
  <c r="V71" i="4"/>
  <c r="I161" i="2"/>
  <c r="C35" i="4"/>
  <c r="I162" i="2"/>
  <c r="C36" i="4"/>
  <c r="F151" i="2"/>
  <c r="I151" i="2" s="1"/>
  <c r="C46" i="4"/>
  <c r="H46" i="4" s="1"/>
  <c r="F156" i="2"/>
  <c r="I156" i="2" s="1"/>
  <c r="C18" i="4"/>
  <c r="H18" i="4" s="1"/>
  <c r="J18" i="4" s="1"/>
  <c r="F150" i="2"/>
  <c r="H150" i="2" s="1"/>
  <c r="C14" i="4"/>
  <c r="F149" i="2"/>
  <c r="H149" i="2" s="1"/>
  <c r="C12" i="4"/>
  <c r="C11" i="4"/>
  <c r="F157" i="2"/>
  <c r="H157" i="2" s="1"/>
  <c r="C19" i="4"/>
  <c r="F148" i="2"/>
  <c r="H148" i="2" s="1"/>
  <c r="C13" i="4"/>
  <c r="B7" i="12" l="1"/>
  <c r="C34" i="4"/>
  <c r="H34" i="4" s="1"/>
  <c r="J34" i="4" s="1"/>
  <c r="E12" i="6" s="1"/>
  <c r="B341" i="2"/>
  <c r="I93" i="4"/>
  <c r="E22" i="4"/>
  <c r="C10" i="6" s="1"/>
  <c r="H11" i="4"/>
  <c r="J11" i="4" s="1"/>
  <c r="C10" i="4"/>
  <c r="H10" i="4" s="1"/>
  <c r="J10" i="4" s="1"/>
  <c r="E6" i="6" s="1"/>
  <c r="I155" i="2"/>
  <c r="E85" i="4"/>
  <c r="I148" i="2"/>
  <c r="J22" i="4"/>
  <c r="E10" i="6" s="1"/>
  <c r="O79" i="4"/>
  <c r="Q79" i="4" s="1"/>
  <c r="I157" i="2"/>
  <c r="I159" i="2"/>
  <c r="B291" i="2"/>
  <c r="B287" i="2" s="1"/>
  <c r="D287" i="2"/>
  <c r="I9" i="4"/>
  <c r="P9" i="4" s="1"/>
  <c r="H9" i="4"/>
  <c r="O9" i="4" s="1"/>
  <c r="H161" i="2"/>
  <c r="H156" i="2"/>
  <c r="I153" i="2"/>
  <c r="H151" i="2"/>
  <c r="J46" i="4"/>
  <c r="C45" i="4"/>
  <c r="H45" i="4" s="1"/>
  <c r="E46" i="4"/>
  <c r="H35" i="4"/>
  <c r="E35" i="4"/>
  <c r="E50" i="4"/>
  <c r="E51" i="4"/>
  <c r="I149" i="2"/>
  <c r="I150" i="2"/>
  <c r="H162" i="2"/>
  <c r="I152" i="2"/>
  <c r="H36" i="4"/>
  <c r="O39" i="4" s="1"/>
  <c r="E36" i="4"/>
  <c r="E47" i="4"/>
  <c r="E48" i="4"/>
  <c r="V22" i="4"/>
  <c r="U22" i="4"/>
  <c r="E13" i="4"/>
  <c r="H13" i="4"/>
  <c r="E12" i="4"/>
  <c r="H12" i="4"/>
  <c r="J12" i="4" s="1"/>
  <c r="E14" i="4"/>
  <c r="H14" i="4"/>
  <c r="J14" i="4" s="1"/>
  <c r="E19" i="4"/>
  <c r="H19" i="4"/>
  <c r="J19" i="4" s="1"/>
  <c r="E11" i="4"/>
  <c r="C17" i="4"/>
  <c r="H17" i="4" s="1"/>
  <c r="E18" i="4"/>
  <c r="D5" i="4"/>
  <c r="I5" i="4" s="1"/>
  <c r="B65" i="2"/>
  <c r="B67" i="2"/>
  <c r="B68" i="2"/>
  <c r="D337" i="2" s="1"/>
  <c r="B69" i="2"/>
  <c r="B70" i="2"/>
  <c r="B71" i="2"/>
  <c r="D330" i="2" s="1"/>
  <c r="B72" i="2"/>
  <c r="B73" i="2"/>
  <c r="B74" i="2"/>
  <c r="B75" i="2"/>
  <c r="B64" i="2"/>
  <c r="J72" i="2"/>
  <c r="J71" i="2"/>
  <c r="J64" i="2"/>
  <c r="J65" i="2"/>
  <c r="J63" i="2"/>
  <c r="G64" i="2"/>
  <c r="G65" i="2"/>
  <c r="G67" i="2"/>
  <c r="G68" i="2"/>
  <c r="G69" i="2"/>
  <c r="G70" i="2"/>
  <c r="G71" i="2"/>
  <c r="G63" i="2"/>
  <c r="F64" i="2"/>
  <c r="F65" i="2"/>
  <c r="F67" i="2"/>
  <c r="F68" i="2"/>
  <c r="F69" i="2"/>
  <c r="F70" i="2"/>
  <c r="F71" i="2"/>
  <c r="F63" i="2"/>
  <c r="K84" i="2"/>
  <c r="F22" i="2"/>
  <c r="B60" i="2"/>
  <c r="H2" i="2" s="1"/>
  <c r="H4" i="2" s="1"/>
  <c r="B54" i="2"/>
  <c r="B55" i="2"/>
  <c r="D322" i="2" s="1"/>
  <c r="B56" i="2"/>
  <c r="B57" i="2"/>
  <c r="B58" i="2"/>
  <c r="D318" i="2" s="1"/>
  <c r="B318" i="2" s="1"/>
  <c r="B53" i="2"/>
  <c r="D305" i="2" s="1"/>
  <c r="B42" i="2"/>
  <c r="B43" i="2"/>
  <c r="B44" i="2"/>
  <c r="D307" i="2" s="1"/>
  <c r="B45" i="2"/>
  <c r="D284" i="2" s="1"/>
  <c r="B284" i="2" s="1"/>
  <c r="B47" i="2"/>
  <c r="B48" i="2"/>
  <c r="B49" i="2"/>
  <c r="B50" i="2"/>
  <c r="B51" i="2"/>
  <c r="B41" i="2"/>
  <c r="B34" i="2"/>
  <c r="B14" i="2"/>
  <c r="D344" i="2" s="1"/>
  <c r="B344" i="2" s="1"/>
  <c r="B15" i="2"/>
  <c r="B16" i="2"/>
  <c r="B17" i="2"/>
  <c r="B18" i="2"/>
  <c r="B19" i="2"/>
  <c r="B22" i="2"/>
  <c r="B23" i="2"/>
  <c r="D320" i="2" s="1"/>
  <c r="B24" i="2"/>
  <c r="B26" i="2"/>
  <c r="B27" i="2"/>
  <c r="B29" i="2"/>
  <c r="B30" i="2"/>
  <c r="B31" i="2"/>
  <c r="B33" i="2" l="1"/>
  <c r="B170" i="2"/>
  <c r="B176" i="12"/>
  <c r="B179" i="12" s="1"/>
  <c r="B180" i="12" s="1"/>
  <c r="D321" i="2"/>
  <c r="E10" i="4"/>
  <c r="C6" i="6" s="1"/>
  <c r="O12" i="4"/>
  <c r="Q12" i="4" s="1"/>
  <c r="E34" i="4"/>
  <c r="C12" i="6" s="1"/>
  <c r="E45" i="4"/>
  <c r="C17" i="6" s="1"/>
  <c r="E17" i="4"/>
  <c r="C8" i="6" s="1"/>
  <c r="J67" i="2"/>
  <c r="C21" i="4" s="1"/>
  <c r="C12" i="7"/>
  <c r="J85" i="4"/>
  <c r="J84" i="4" s="1"/>
  <c r="E12" i="7" s="1"/>
  <c r="P93" i="4"/>
  <c r="I94" i="4"/>
  <c r="D314" i="2"/>
  <c r="B314" i="2" s="1"/>
  <c r="G309" i="2" s="1"/>
  <c r="D309" i="2"/>
  <c r="B309" i="2" s="1"/>
  <c r="B307" i="2"/>
  <c r="B330" i="2"/>
  <c r="G311" i="2" s="1"/>
  <c r="H57" i="4"/>
  <c r="J57" i="4" s="1"/>
  <c r="E57" i="4"/>
  <c r="E56" i="4" s="1"/>
  <c r="C23" i="6" s="1"/>
  <c r="C56" i="4"/>
  <c r="H56" i="4" s="1"/>
  <c r="Q9" i="4"/>
  <c r="W9" i="4" s="1"/>
  <c r="V9" i="4" s="1"/>
  <c r="B320" i="2"/>
  <c r="D324" i="2"/>
  <c r="B322" i="2"/>
  <c r="D316" i="2"/>
  <c r="B316" i="2" s="1"/>
  <c r="B337" i="2"/>
  <c r="D310" i="2"/>
  <c r="B310" i="2" s="1"/>
  <c r="G308" i="2" s="1"/>
  <c r="D312" i="2"/>
  <c r="B312" i="2" s="1"/>
  <c r="D313" i="2"/>
  <c r="J9" i="4"/>
  <c r="E9" i="4"/>
  <c r="B323" i="2"/>
  <c r="B305" i="2"/>
  <c r="J45" i="4"/>
  <c r="E17" i="6" s="1"/>
  <c r="O45" i="4"/>
  <c r="Q45" i="4" s="1"/>
  <c r="W45" i="4" s="1"/>
  <c r="J73" i="2"/>
  <c r="Q39" i="4"/>
  <c r="W39" i="4" s="1"/>
  <c r="J36" i="4"/>
  <c r="J35" i="4"/>
  <c r="O35" i="4"/>
  <c r="Q35" i="4" s="1"/>
  <c r="W35" i="4" s="1"/>
  <c r="O15" i="4"/>
  <c r="J13" i="4"/>
  <c r="O17" i="4"/>
  <c r="Q17" i="4" s="1"/>
  <c r="W17" i="4" s="1"/>
  <c r="J17" i="4"/>
  <c r="E8" i="6" s="1"/>
  <c r="F145" i="2"/>
  <c r="C6" i="4"/>
  <c r="C33" i="4"/>
  <c r="G72" i="2"/>
  <c r="F72" i="2"/>
  <c r="B10" i="2"/>
  <c r="B11" i="2"/>
  <c r="B12" i="2"/>
  <c r="D283" i="2" s="1"/>
  <c r="B283" i="2" s="1"/>
  <c r="B13" i="2"/>
  <c r="G286" i="2"/>
  <c r="G287" i="2" s="1"/>
  <c r="J74" i="2" l="1"/>
  <c r="D21" i="4"/>
  <c r="C2" i="12"/>
  <c r="B181" i="12"/>
  <c r="D107" i="12"/>
  <c r="D20" i="4"/>
  <c r="I20" i="4" s="1"/>
  <c r="P20" i="4" s="1"/>
  <c r="Q15" i="4"/>
  <c r="W15" i="4" s="1"/>
  <c r="P94" i="4"/>
  <c r="H6" i="4"/>
  <c r="J6" i="4" s="1"/>
  <c r="W12" i="4"/>
  <c r="V12" i="4" s="1"/>
  <c r="D94" i="4"/>
  <c r="W79" i="4"/>
  <c r="O56" i="4"/>
  <c r="J56" i="4"/>
  <c r="E23" i="6" s="1"/>
  <c r="C91" i="4"/>
  <c r="U9" i="4"/>
  <c r="F5" i="2"/>
  <c r="B275" i="2"/>
  <c r="B277" i="2" s="1"/>
  <c r="B279" i="2" s="1"/>
  <c r="B321" i="2"/>
  <c r="G310" i="2" s="1"/>
  <c r="C8" i="4"/>
  <c r="H8" i="4" s="1"/>
  <c r="J8" i="4" s="1"/>
  <c r="B317" i="2"/>
  <c r="O11" i="4"/>
  <c r="Q11" i="4" s="1"/>
  <c r="V35" i="4"/>
  <c r="U35" i="4"/>
  <c r="U45" i="4"/>
  <c r="V45" i="4"/>
  <c r="V39" i="4"/>
  <c r="U39" i="4"/>
  <c r="V17" i="4"/>
  <c r="U17" i="4"/>
  <c r="H33" i="4"/>
  <c r="E6" i="4"/>
  <c r="B62" i="2"/>
  <c r="B253" i="2" s="1"/>
  <c r="H21" i="4"/>
  <c r="F24" i="2"/>
  <c r="G24" i="2" s="1"/>
  <c r="D33" i="4"/>
  <c r="B195" i="2"/>
  <c r="B254" i="2" s="1"/>
  <c r="B8" i="2"/>
  <c r="B7" i="2" l="1"/>
  <c r="B238" i="2" s="1"/>
  <c r="I21" i="4"/>
  <c r="J21" i="4" s="1"/>
  <c r="B182" i="2"/>
  <c r="B237" i="2" s="1"/>
  <c r="U12" i="4"/>
  <c r="Q56" i="4"/>
  <c r="W56" i="4" s="1"/>
  <c r="V56" i="4" s="1"/>
  <c r="V15" i="4"/>
  <c r="U15" i="4"/>
  <c r="U79" i="4"/>
  <c r="V79" i="4"/>
  <c r="E8" i="4"/>
  <c r="C90" i="4"/>
  <c r="H91" i="4"/>
  <c r="E91" i="4"/>
  <c r="B259" i="2"/>
  <c r="D335" i="2" s="1"/>
  <c r="B258" i="2"/>
  <c r="D279" i="2"/>
  <c r="U59" i="4"/>
  <c r="V59" i="4"/>
  <c r="O33" i="4"/>
  <c r="E33" i="4"/>
  <c r="C11" i="6" s="1"/>
  <c r="I33" i="4"/>
  <c r="D58" i="4"/>
  <c r="C20" i="4"/>
  <c r="E21" i="4"/>
  <c r="E20" i="4" s="1"/>
  <c r="C175" i="12" l="1"/>
  <c r="B2" i="13"/>
  <c r="B39" i="13" s="1"/>
  <c r="C176" i="12"/>
  <c r="B3" i="13"/>
  <c r="B40" i="13" s="1"/>
  <c r="U56" i="4"/>
  <c r="E90" i="4"/>
  <c r="E93" i="4" s="1"/>
  <c r="C93" i="4"/>
  <c r="C94" i="4" s="1"/>
  <c r="D95" i="4" s="1"/>
  <c r="D59" i="4"/>
  <c r="C9" i="6"/>
  <c r="H90" i="4"/>
  <c r="J91" i="4"/>
  <c r="I73" i="2"/>
  <c r="I74" i="2" s="1"/>
  <c r="I80" i="2" s="1"/>
  <c r="B324" i="2"/>
  <c r="B313" i="2"/>
  <c r="P33" i="4"/>
  <c r="P58" i="4" s="1"/>
  <c r="I58" i="4"/>
  <c r="I59" i="4" s="1"/>
  <c r="J33" i="4"/>
  <c r="E11" i="6" s="1"/>
  <c r="H20" i="4"/>
  <c r="H147" i="2"/>
  <c r="B2" i="5" s="1"/>
  <c r="O60" i="4" l="1"/>
  <c r="B41" i="13"/>
  <c r="C96" i="4"/>
  <c r="E96" i="4" s="1"/>
  <c r="O90" i="4"/>
  <c r="H93" i="4"/>
  <c r="P59" i="4"/>
  <c r="C14" i="7"/>
  <c r="C19" i="7" s="1"/>
  <c r="C20" i="7" s="1"/>
  <c r="E94" i="4"/>
  <c r="J90" i="4"/>
  <c r="J93" i="4" s="1"/>
  <c r="B304" i="2"/>
  <c r="D304" i="2"/>
  <c r="E304" i="2" s="1"/>
  <c r="B335" i="2"/>
  <c r="D331" i="2"/>
  <c r="D293" i="2" s="1"/>
  <c r="Q33" i="4"/>
  <c r="W33" i="4" s="1"/>
  <c r="O20" i="4"/>
  <c r="J20" i="4"/>
  <c r="E9" i="6" s="1"/>
  <c r="G312" i="2" l="1"/>
  <c r="G313" i="2" s="1"/>
  <c r="E14" i="7"/>
  <c r="E19" i="7" s="1"/>
  <c r="J94" i="4"/>
  <c r="H94" i="4"/>
  <c r="G289" i="2"/>
  <c r="H27" i="7"/>
  <c r="H28" i="7" s="1"/>
  <c r="C26" i="7" s="1"/>
  <c r="Q90" i="4"/>
  <c r="Q93" i="4" s="1"/>
  <c r="D270" i="2" s="1"/>
  <c r="O93" i="4"/>
  <c r="B331" i="2"/>
  <c r="E293" i="2"/>
  <c r="D286" i="2"/>
  <c r="V33" i="4"/>
  <c r="U33" i="4"/>
  <c r="Q20" i="4"/>
  <c r="Q94" i="4" l="1"/>
  <c r="O95" i="4"/>
  <c r="O94" i="4"/>
  <c r="E20" i="7"/>
  <c r="W90" i="4"/>
  <c r="W93" i="4" s="1"/>
  <c r="D281" i="2"/>
  <c r="E286" i="2"/>
  <c r="E287" i="2" s="1"/>
  <c r="B293" i="2"/>
  <c r="B292" i="2" s="1"/>
  <c r="D292" i="2"/>
  <c r="B286" i="2"/>
  <c r="B281" i="2" s="1"/>
  <c r="W20" i="4"/>
  <c r="G291" i="2" l="1"/>
  <c r="G293" i="2" s="1"/>
  <c r="B297" i="2"/>
  <c r="C37" i="7"/>
  <c r="F19" i="7" s="1"/>
  <c r="D297" i="2"/>
  <c r="U90" i="4"/>
  <c r="V90" i="4"/>
  <c r="V20" i="4"/>
  <c r="U20" i="4"/>
  <c r="C38" i="7" l="1"/>
  <c r="U93" i="4"/>
  <c r="W94" i="4"/>
  <c r="V93" i="4"/>
  <c r="G295" i="2"/>
  <c r="G296" i="2"/>
  <c r="B6" i="5" l="1"/>
  <c r="B15" i="5" s="1"/>
  <c r="C7" i="4"/>
  <c r="E7" i="4" s="1"/>
  <c r="E5" i="4" s="1"/>
  <c r="C5" i="6" s="1"/>
  <c r="B255" i="2"/>
  <c r="B241" i="2"/>
  <c r="F1" i="2" s="1"/>
  <c r="H7" i="4" l="1"/>
  <c r="O6" i="4" s="1"/>
  <c r="Q6" i="4" s="1"/>
  <c r="W6" i="4" s="1"/>
  <c r="V6" i="4" s="1"/>
  <c r="C5" i="4"/>
  <c r="H5" i="4" s="1"/>
  <c r="J5" i="4" s="1"/>
  <c r="E5" i="6" s="1"/>
  <c r="B242" i="2"/>
  <c r="B243" i="2" s="1"/>
  <c r="B245" i="2" s="1"/>
  <c r="C41" i="4"/>
  <c r="E241" i="2"/>
  <c r="J7" i="4" l="1"/>
  <c r="U6" i="4"/>
  <c r="E41" i="4"/>
  <c r="C58" i="4"/>
  <c r="H41" i="4"/>
  <c r="D1" i="2"/>
  <c r="D2" i="12" s="1"/>
  <c r="B250" i="2"/>
  <c r="E14" i="8" s="1"/>
  <c r="J17" i="8" s="1"/>
  <c r="B265" i="2" l="1"/>
  <c r="H58" i="4"/>
  <c r="J41" i="4"/>
  <c r="O41" i="4"/>
  <c r="C59" i="4"/>
  <c r="C97" i="4"/>
  <c r="E58" i="4"/>
  <c r="C13" i="6"/>
  <c r="C24" i="6" s="1"/>
  <c r="H59" i="4" l="1"/>
  <c r="H34" i="6"/>
  <c r="C32" i="6" s="1"/>
  <c r="B269" i="2" s="1"/>
  <c r="C25" i="6"/>
  <c r="B246" i="2"/>
  <c r="E59" i="4"/>
  <c r="C99" i="4"/>
  <c r="E97" i="4"/>
  <c r="O58" i="4"/>
  <c r="O62" i="4" s="1"/>
  <c r="Q41" i="4"/>
  <c r="J58" i="4"/>
  <c r="J59" i="4" s="1"/>
  <c r="E13" i="6"/>
  <c r="E24" i="6" s="1"/>
  <c r="H99" i="4"/>
  <c r="H33" i="6"/>
  <c r="B264" i="2"/>
  <c r="G269" i="2"/>
  <c r="G268" i="2" s="1"/>
  <c r="Q58" i="4" l="1"/>
  <c r="W41" i="4"/>
  <c r="E25" i="6"/>
  <c r="N60" i="4"/>
  <c r="N61" i="4" s="1"/>
  <c r="O59" i="4"/>
  <c r="D99" i="4"/>
  <c r="D255" i="2"/>
  <c r="D256" i="2" s="1"/>
  <c r="D3" i="2" s="1"/>
  <c r="C43" i="6" l="1"/>
  <c r="E32" i="6"/>
  <c r="E43" i="6" s="1"/>
  <c r="E44" i="6" s="1"/>
  <c r="G273" i="2"/>
  <c r="B268" i="2"/>
  <c r="B270" i="2" s="1"/>
  <c r="B271" i="2"/>
  <c r="D298" i="2" s="1"/>
  <c r="E298" i="2" s="1"/>
  <c r="D2" i="2" s="1"/>
  <c r="Q59" i="4"/>
  <c r="D268" i="2"/>
  <c r="D271" i="2" s="1"/>
  <c r="G275" i="2" s="1"/>
  <c r="D1" i="4"/>
  <c r="U41" i="4"/>
  <c r="V41" i="4"/>
  <c r="W58" i="4"/>
  <c r="F24" i="6" l="1"/>
  <c r="B301" i="2"/>
  <c r="G272" i="2"/>
  <c r="G276" i="2" s="1"/>
  <c r="W62" i="4"/>
  <c r="U58" i="4"/>
  <c r="V58" i="4"/>
  <c r="V96" i="4" s="1"/>
  <c r="D301" i="2" l="1"/>
  <c r="F2" i="2" s="1"/>
  <c r="A15" i="14"/>
  <c r="A16" i="14" s="1"/>
  <c r="A17" i="14" s="1"/>
  <c r="A18" i="14" l="1"/>
  <c r="A19" i="14" s="1"/>
  <c r="A20" i="14" s="1"/>
  <c r="A21" i="14" s="1"/>
</calcChain>
</file>

<file path=xl/comments1.xml><?xml version="1.0" encoding="utf-8"?>
<comments xmlns="http://schemas.openxmlformats.org/spreadsheetml/2006/main">
  <authors>
    <author>Agnieszka Raplis</author>
  </authors>
  <commentList>
    <comment ref="B168" authorId="0" shapeId="0">
      <text>
        <r>
          <rPr>
            <b/>
            <sz val="9"/>
            <color indexed="81"/>
            <rFont val="Tahoma"/>
            <family val="2"/>
            <charset val="238"/>
          </rPr>
          <t>Agnieszka Raplis:</t>
        </r>
        <r>
          <rPr>
            <sz val="9"/>
            <color indexed="81"/>
            <rFont val="Tahoma"/>
            <family val="2"/>
            <charset val="238"/>
          </rPr>
          <t xml:space="preserve">
jak będzie zapłacone wieczyste użytkowanie - 
w marcu 30855,22
</t>
        </r>
      </text>
    </comment>
  </commentList>
</comments>
</file>

<file path=xl/comments2.xml><?xml version="1.0" encoding="utf-8"?>
<comments xmlns="http://schemas.openxmlformats.org/spreadsheetml/2006/main">
  <authors>
    <author>Raplis Agnieszka</author>
  </authors>
  <commentList>
    <comment ref="D69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dane z amortyzacji bilansowej</t>
        </r>
      </text>
    </comment>
    <comment ref="A73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porównać z odpisami aktualizującymi</t>
        </r>
      </text>
    </comment>
  </commentList>
</comments>
</file>

<file path=xl/sharedStrings.xml><?xml version="1.0" encoding="utf-8"?>
<sst xmlns="http://schemas.openxmlformats.org/spreadsheetml/2006/main" count="3001" uniqueCount="2025">
  <si>
    <t>1621001001</t>
  </si>
  <si>
    <t>2020000000</t>
  </si>
  <si>
    <t>2070000000</t>
  </si>
  <si>
    <t>2078030000</t>
  </si>
  <si>
    <t>2078990000</t>
  </si>
  <si>
    <t>2108050000</t>
  </si>
  <si>
    <t>2108160007</t>
  </si>
  <si>
    <t>2158160007</t>
  </si>
  <si>
    <t>Z.dł.poz fin.wo</t>
  </si>
  <si>
    <t>2397000000</t>
  </si>
  <si>
    <t>2397010000</t>
  </si>
  <si>
    <t>2397030000</t>
  </si>
  <si>
    <t>2397040000</t>
  </si>
  <si>
    <t>2397990000</t>
  </si>
  <si>
    <t>2470002000</t>
  </si>
  <si>
    <t>2470005000</t>
  </si>
  <si>
    <t>2470995000</t>
  </si>
  <si>
    <t>3110000000</t>
  </si>
  <si>
    <t>4011000009</t>
  </si>
  <si>
    <t>4011004009</t>
  </si>
  <si>
    <t>4021200009</t>
  </si>
  <si>
    <t>4021210009</t>
  </si>
  <si>
    <t>4031000009</t>
  </si>
  <si>
    <t>4100200000</t>
  </si>
  <si>
    <t>4100400000</t>
  </si>
  <si>
    <t>4100900009</t>
  </si>
  <si>
    <t>4101100000</t>
  </si>
  <si>
    <t>4128000000</t>
  </si>
  <si>
    <t>4128000009</t>
  </si>
  <si>
    <t>4181000009</t>
  </si>
  <si>
    <t>4300240000</t>
  </si>
  <si>
    <t>4304050000</t>
  </si>
  <si>
    <t>4308300009</t>
  </si>
  <si>
    <t>4311400000</t>
  </si>
  <si>
    <t>4319800000</t>
  </si>
  <si>
    <t>4319800009</t>
  </si>
  <si>
    <t>4422000000</t>
  </si>
  <si>
    <t>4424100000</t>
  </si>
  <si>
    <t>4424100009</t>
  </si>
  <si>
    <t>4426110000</t>
  </si>
  <si>
    <t>4426110009</t>
  </si>
  <si>
    <t>4427100000</t>
  </si>
  <si>
    <t>4505300009</t>
  </si>
  <si>
    <t>4513000009</t>
  </si>
  <si>
    <t>4590000000</t>
  </si>
  <si>
    <t>4801100009</t>
  </si>
  <si>
    <t>4801200009</t>
  </si>
  <si>
    <t>4801300009</t>
  </si>
  <si>
    <t>4803200009</t>
  </si>
  <si>
    <t>4804000000</t>
  </si>
  <si>
    <t>4805000009</t>
  </si>
  <si>
    <t>4806100009</t>
  </si>
  <si>
    <t>6100000000</t>
  </si>
  <si>
    <t>6100010000</t>
  </si>
  <si>
    <t>6100020100</t>
  </si>
  <si>
    <t>6100020600</t>
  </si>
  <si>
    <t>6100050000</t>
  </si>
  <si>
    <t>6100060000</t>
  </si>
  <si>
    <t>6100080000</t>
  </si>
  <si>
    <t>6100090000</t>
  </si>
  <si>
    <t>6100100000</t>
  </si>
  <si>
    <t>6100110000</t>
  </si>
  <si>
    <t>6100120000</t>
  </si>
  <si>
    <t>6100170000</t>
  </si>
  <si>
    <t>6100190000</t>
  </si>
  <si>
    <t>6100230000</t>
  </si>
  <si>
    <t>6100300000</t>
  </si>
  <si>
    <t>6101020000</t>
  </si>
  <si>
    <t>6101030000</t>
  </si>
  <si>
    <t>7139090005</t>
  </si>
  <si>
    <t>7139900005</t>
  </si>
  <si>
    <t>7139900009</t>
  </si>
  <si>
    <t>7239090005</t>
  </si>
  <si>
    <t>7500170009</t>
  </si>
  <si>
    <t>7500170109</t>
  </si>
  <si>
    <t>7530120059</t>
  </si>
  <si>
    <t>7530670059</t>
  </si>
  <si>
    <t>7540640009</t>
  </si>
  <si>
    <t>PF_Zysk-leas-NK</t>
  </si>
  <si>
    <t>7550640009</t>
  </si>
  <si>
    <t>7550640059</t>
  </si>
  <si>
    <t>7550656009</t>
  </si>
  <si>
    <t>7550656109</t>
  </si>
  <si>
    <t>7550699059</t>
  </si>
  <si>
    <t>7551090059</t>
  </si>
  <si>
    <t>7580001059</t>
  </si>
  <si>
    <t>7580120059</t>
  </si>
  <si>
    <t>7580670059</t>
  </si>
  <si>
    <t>7590640009</t>
  </si>
  <si>
    <t>KF_Str-leas-NKU</t>
  </si>
  <si>
    <t>7591090159</t>
  </si>
  <si>
    <t>7591090259</t>
  </si>
  <si>
    <t>7630501009</t>
  </si>
  <si>
    <t>7630529009</t>
  </si>
  <si>
    <t>7660529009</t>
  </si>
  <si>
    <t>7690910009</t>
  </si>
  <si>
    <t>7699990000</t>
  </si>
  <si>
    <t>8101100000</t>
  </si>
  <si>
    <t>8200010000</t>
  </si>
  <si>
    <t>8200020000</t>
  </si>
  <si>
    <t>8200060000</t>
  </si>
  <si>
    <t>8200300000</t>
  </si>
  <si>
    <t>8200990000</t>
  </si>
  <si>
    <t>8211000000</t>
  </si>
  <si>
    <t>8211050000</t>
  </si>
  <si>
    <t>8214000000</t>
  </si>
  <si>
    <t>8214050000</t>
  </si>
  <si>
    <t>8221200000</t>
  </si>
  <si>
    <t>8221990000</t>
  </si>
  <si>
    <t>8291990000</t>
  </si>
  <si>
    <t>8294990000</t>
  </si>
  <si>
    <t>8702010000</t>
  </si>
  <si>
    <t>8702020000</t>
  </si>
  <si>
    <t>9795260000</t>
  </si>
  <si>
    <t>9795270000</t>
  </si>
  <si>
    <t xml:space="preserve">CIT </t>
  </si>
  <si>
    <t>Przychody księgowe</t>
  </si>
  <si>
    <t>Koszty księgowe</t>
  </si>
  <si>
    <t>Wynik brutto</t>
  </si>
  <si>
    <t>Koszty NKUP</t>
  </si>
  <si>
    <t>Amortyzacja bilansowa</t>
  </si>
  <si>
    <t>Amortyzacja bilansowa - MSSF 16</t>
  </si>
  <si>
    <t>wartość netto likwidowanego majątku</t>
  </si>
  <si>
    <t>części zamienne do maszyn</t>
  </si>
  <si>
    <t>paliwa pozostałe</t>
  </si>
  <si>
    <t>zużycie materiałow informacyjnych NKUP</t>
  </si>
  <si>
    <t>artykuły spożywcze</t>
  </si>
  <si>
    <t>zużycie materiałow pozostałych</t>
  </si>
  <si>
    <t>odpis aktualizujący wartość materiałów  (OA materiały)</t>
  </si>
  <si>
    <t>odpis aktualizujący należności  (OA Nal)</t>
  </si>
  <si>
    <t>usługi wsparcia</t>
  </si>
  <si>
    <t>Pozost.usługi transportowe</t>
  </si>
  <si>
    <t>usł.CUW IT</t>
  </si>
  <si>
    <t>Pozost.usł.najmu i dzierżawy</t>
  </si>
  <si>
    <t>świadczenia BHP</t>
  </si>
  <si>
    <t>usługi telekomunikacyjne</t>
  </si>
  <si>
    <t>Usł.utrzym.czystości</t>
  </si>
  <si>
    <t>ogłoszenia prawne nie związane z działalnością</t>
  </si>
  <si>
    <t>pozostałe usł.obce</t>
  </si>
  <si>
    <t>ZFŚS</t>
  </si>
  <si>
    <t>odpis na ZFŚS zaliczony w koszty</t>
  </si>
  <si>
    <t>ZFŚS - wpłata E.SERWIS</t>
  </si>
  <si>
    <t>ZFŚS - wpłata Oddz. Bogatynia</t>
  </si>
  <si>
    <t>ZFŚS - wpłata Oddz. Opole</t>
  </si>
  <si>
    <t>szkolenia</t>
  </si>
  <si>
    <t>vat niepodlegający odliczeniu</t>
  </si>
  <si>
    <t>PFRON</t>
  </si>
  <si>
    <t>Delegacje kraj. NKUP</t>
  </si>
  <si>
    <t>Delegacje kraj. przejazdy NKUP</t>
  </si>
  <si>
    <t>Delegacje kraj. hotel NKUP</t>
  </si>
  <si>
    <t>Delegacje kraj. diety NKUP</t>
  </si>
  <si>
    <t>Delegacje kraj. Koszty pozostałe NKUP</t>
  </si>
  <si>
    <t>OC członków zarządu</t>
  </si>
  <si>
    <t>koszty organizacji spotkań</t>
  </si>
  <si>
    <t>Składki na organiz.</t>
  </si>
  <si>
    <t xml:space="preserve">Koszty reprezentacji </t>
  </si>
  <si>
    <t>Koszty reklamy NKUP</t>
  </si>
  <si>
    <t>Poz.koszty rodz.</t>
  </si>
  <si>
    <t>4051100009</t>
  </si>
  <si>
    <t>4100400009</t>
  </si>
  <si>
    <t>4122000009</t>
  </si>
  <si>
    <t>4124000009</t>
  </si>
  <si>
    <t>4304020009</t>
  </si>
  <si>
    <t>4304140009</t>
  </si>
  <si>
    <t>4305600009</t>
  </si>
  <si>
    <t>4306040009</t>
  </si>
  <si>
    <t>4319100009</t>
  </si>
  <si>
    <t>4427100009</t>
  </si>
  <si>
    <t>4801000009</t>
  </si>
  <si>
    <t>4801400009</t>
  </si>
  <si>
    <t>4804000009</t>
  </si>
  <si>
    <t>4806200009</t>
  </si>
  <si>
    <t>4890000009</t>
  </si>
  <si>
    <t>Koszty usług doszacow. K-to 7239090005 Obr. Wn (rozl.kontr.dł.term)</t>
  </si>
  <si>
    <t>analiza konta - sprawdzić księgowania bieżącego m-ca</t>
  </si>
  <si>
    <t>Ma</t>
  </si>
  <si>
    <t>Wn</t>
  </si>
  <si>
    <t>W-n</t>
  </si>
  <si>
    <t>konto odpisów</t>
  </si>
  <si>
    <t>Saldo</t>
  </si>
  <si>
    <t>7660501000</t>
  </si>
  <si>
    <t>7660501009</t>
  </si>
  <si>
    <t>utworzenie OA</t>
  </si>
  <si>
    <t>2088990000</t>
  </si>
  <si>
    <t>podatkowe wykorzystanie odpisu</t>
  </si>
  <si>
    <t>niepodatkowe wykorzystanie odpisu</t>
  </si>
  <si>
    <t>razem saldo</t>
  </si>
  <si>
    <t>aktywo odrocz.pod.</t>
  </si>
  <si>
    <t>rozwiązanie OA</t>
  </si>
  <si>
    <t>różnica</t>
  </si>
  <si>
    <t>Savex - f-ra netto (upadłość odpis w 2021r. KUP)</t>
  </si>
  <si>
    <t>ENERGY Investors Group SA (upadłość odpis w 2017r. Część f-ry netto)</t>
  </si>
  <si>
    <t>sprawdzenie</t>
  </si>
  <si>
    <t>wartość netto sprzedanych RAT</t>
  </si>
  <si>
    <t>wartość netto zlikwidowanych RAT</t>
  </si>
  <si>
    <t>7650000009</t>
  </si>
  <si>
    <t>7650010009</t>
  </si>
  <si>
    <t>Odpisy aktualizująne należności</t>
  </si>
  <si>
    <t>leasing MSSF 16 - rozwiązanie umowy</t>
  </si>
  <si>
    <t>7650024009</t>
  </si>
  <si>
    <t>spisanie należności</t>
  </si>
  <si>
    <t>7691402009</t>
  </si>
  <si>
    <t xml:space="preserve">zapłacone kary nkup (np. z tyt.wad w przedmiocie umowy, zniszczenie mienia, utracone mienie) </t>
  </si>
  <si>
    <t>różnice z zaokrągleń</t>
  </si>
  <si>
    <t>7699990009</t>
  </si>
  <si>
    <t>pozostałe koszty operacyjne</t>
  </si>
  <si>
    <t>7691404009</t>
  </si>
  <si>
    <t>7699999009</t>
  </si>
  <si>
    <t>7650015009</t>
  </si>
  <si>
    <t>PKO Kary i grzywny noty uznaniowe</t>
  </si>
  <si>
    <t>7690919109</t>
  </si>
  <si>
    <t>PKO_Spisanie.</t>
  </si>
  <si>
    <t>Zwiększenie rezerw</t>
  </si>
  <si>
    <t>Rezerwa na odpr.emeryt. kr.term.  Obr. Ma</t>
  </si>
  <si>
    <t xml:space="preserve">Rezerwa na jubileusze kr.term. Obr.Ma </t>
  </si>
  <si>
    <t>Rezerwa na odpr.emeryt. dł.term. Obr. Ma</t>
  </si>
  <si>
    <t>Rezerwa na jubileusze dł.term. Obr.Ma</t>
  </si>
  <si>
    <t>Rezerwa - strata na kontraktach</t>
  </si>
  <si>
    <t>Pozost.rezerwy krótkoterm. Obr. Ma</t>
  </si>
  <si>
    <t>Pozost.rezerwy długoterm. Obr. Ma</t>
  </si>
  <si>
    <t>Rezerwa na premię roczną kr.term. Obr. Ma</t>
  </si>
  <si>
    <t>Rezerwa z tyt.Dnia Energ. Kr.term. Obr. Ma</t>
  </si>
  <si>
    <t>Rezerwa na nagr.kad.zarz. kr.term. Obr.Ma</t>
  </si>
  <si>
    <t>Szac zob prac - świadczenie konsolidacyjne</t>
  </si>
  <si>
    <t>Rezerwa na niewykorzystane urlopy Obr. Ma</t>
  </si>
  <si>
    <t>Zakup mat.reprezentacyjnych w bieżącym roku, który został odniesiony w koszty kup</t>
  </si>
  <si>
    <t>Niezużyte materiały reklamowe, które poszły w zużucie mat. KUP w bieżącym roku</t>
  </si>
  <si>
    <t>Zużycie mat.reprezentacyjnych zakupionych w bieżącym roku - te, które poszły na "4" kup- zestawienie</t>
  </si>
  <si>
    <t>zestawienie od GZ</t>
  </si>
  <si>
    <t>Koszty eksploatacji samochodów 25%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</si>
  <si>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</si>
  <si>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</si>
  <si>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</si>
  <si>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</si>
  <si>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</si>
  <si>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</si>
  <si>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</si>
  <si>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</si>
  <si>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</si>
  <si>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</si>
  <si>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</si>
  <si>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</si>
  <si>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</si>
  <si>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Zestawienie KUP 2022-NKUP 2023</t>
  </si>
  <si>
    <t>Koszty NKUP finansowe</t>
  </si>
  <si>
    <t>ZUS (art..15 ust 4h ustawy o cit od 1.01.2023 składki zus stanowią kup za m-c za który są należne pod warunkiem opłacenia ich w terminie w miesiącu następnym)</t>
  </si>
  <si>
    <t>Płace - wynagrodzenia bezosobowe wypłacone w m-cu następnym</t>
  </si>
  <si>
    <t>wynagrodz.KM, które poszło na rachunek inny niż z białej listy</t>
  </si>
  <si>
    <t>zyski / straty aktuarialne</t>
  </si>
  <si>
    <t>w grudniu z wyceny aktuarialnej z przeciwnym znakiem</t>
  </si>
  <si>
    <t>korekta stopy dystkonta</t>
  </si>
  <si>
    <t>Lp</t>
  </si>
  <si>
    <t>nr dokumentu</t>
  </si>
  <si>
    <t>nr kontrahenta</t>
  </si>
  <si>
    <t>opis</t>
  </si>
  <si>
    <t>kwota brutto</t>
  </si>
  <si>
    <t>data księgowania</t>
  </si>
  <si>
    <t>Odsetki naliczone CP na koniec poprzedniego roku zapłacone w bieżącym</t>
  </si>
  <si>
    <t>wyksięgowanie i naliczenia na koncie 7550656009</t>
  </si>
  <si>
    <t>KF Odsetki od Cash Pool rozl.koszty (rozliczenie korzyści/strat z CP) z poprzedniego roku</t>
  </si>
  <si>
    <t>wyksięgowanie i naliczenia na koncie 7550656109</t>
  </si>
  <si>
    <t>755 069 9009 i 755 069 9000; analiza</t>
  </si>
  <si>
    <t>zapłacone odsetki od kaucji gwarancyjnych naliczonych w latach poprzednich</t>
  </si>
  <si>
    <t>Zestawienie: Zobowiązania - Wadia, Kaucje krótko i długoterm.</t>
  </si>
  <si>
    <t>zapłacone odsetki od zobow,handlowych naliczone w poprzednich latach</t>
  </si>
  <si>
    <t>Koszty kup finansowe statystyczne</t>
  </si>
  <si>
    <t>dzierżawy - MSSF 16 - koszty z faktur bieżących - odsetki</t>
  </si>
  <si>
    <t>KF ods.zob.leas.fin - wiecz.użytkow.gruntów MSSF 16</t>
  </si>
  <si>
    <t>Naliczone odsetki od zobowiązań handlowych</t>
  </si>
  <si>
    <t>7550670059</t>
  </si>
  <si>
    <t>odsetki budżetowe</t>
  </si>
  <si>
    <t>NKUP koszty finansowe pozostałe</t>
  </si>
  <si>
    <t>7591099059</t>
  </si>
  <si>
    <t>KF-rozliczenie korzyści/strat z CP - analiza konta</t>
  </si>
  <si>
    <t xml:space="preserve">Naliczone odsetki CP </t>
  </si>
  <si>
    <t>Naliczone odsetki od pożyczki z PGE</t>
  </si>
  <si>
    <t>Koszty statystyczne</t>
  </si>
  <si>
    <t>Koszty usług doszacow. K-to 7239090005 Obr.Ma - rozl.kontr.długoterm.</t>
  </si>
  <si>
    <t>saldo 723 909 0005</t>
  </si>
  <si>
    <t>Wykorzystanie rezerw</t>
  </si>
  <si>
    <t>BZ rezerw</t>
  </si>
  <si>
    <t>BO rezerw</t>
  </si>
  <si>
    <t>Rezerwa na odpr.emeryt. kr.term.  Obr. Wn</t>
  </si>
  <si>
    <t>Rezerwa na jubileusze kr.term. Obr.Wn</t>
  </si>
  <si>
    <t>Rezerwa na odpr.emeryt. dł.term. Obr. WN</t>
  </si>
  <si>
    <t>Rezerwa na jubileusze dł.term. Obr.Wn</t>
  </si>
  <si>
    <t>Pozost.rezerwy krótkoterm. Obr. Wn</t>
  </si>
  <si>
    <t>Pozost.rezerwy długoterm. Obr. Wn</t>
  </si>
  <si>
    <t>Rezerwa na premię roczną kr.term. Obr. Wn</t>
  </si>
  <si>
    <t>Rezerwa z tyt.Dnia Energ. Kr.term. Obr. Wn</t>
  </si>
  <si>
    <t>Rezerwa na nagr.kad.zarz. kr.term. Obr.Wn</t>
  </si>
  <si>
    <t>Rezerwa na niewykorzystane urlopy Obr. Wn</t>
  </si>
  <si>
    <t>ZFŚS - wpłata większa od naliczenia w koszty</t>
  </si>
  <si>
    <t>różnica wynikająca z korekty planu za …..r.</t>
  </si>
  <si>
    <t>Wpłata ZFŚS - korekta odpisu za poprzedni rok.</t>
  </si>
  <si>
    <t>Składki ZUS DRA 01122021 + ZUS od wynagrodzeń naliczonych za XII</t>
  </si>
  <si>
    <t>Wynagrodzenia bezosobowe + RN z XII zapł.  I</t>
  </si>
  <si>
    <t>Koszty zużytych materiałów reklamowych wyrzuconych z kosztów lat poprzednich</t>
  </si>
  <si>
    <t>zestawinie od GZ</t>
  </si>
  <si>
    <t>Amortyzacja podatkowa</t>
  </si>
  <si>
    <t>* rata kapitałowa leasingu operacyjnego</t>
  </si>
  <si>
    <t>sprawdzić z zestawieniem leasing do CIT</t>
  </si>
  <si>
    <t>dzierżawy - MSSF 16 - koszty z faktur bieżących - ogółem</t>
  </si>
  <si>
    <t>zapłata wieczystego użytkowania za bieżący rok</t>
  </si>
  <si>
    <t>analiza konta</t>
  </si>
  <si>
    <t>Przychody NP.</t>
  </si>
  <si>
    <t xml:space="preserve">Sprzedaż poz.usług - szacunek  </t>
  </si>
  <si>
    <t xml:space="preserve">Sprzedaż poz.usług - szacunek  -rozl.kontr.dł.term. Obr. Ma </t>
  </si>
  <si>
    <t>dok. 7000000006</t>
  </si>
  <si>
    <t>Rozwiązanie odpisów aktualiz.nal.handlowe</t>
  </si>
  <si>
    <t>763 0501 009; 763 052 9009</t>
  </si>
  <si>
    <t>Sprzedaż poz.usług - szacunek  -KCT</t>
  </si>
  <si>
    <t>Rozwiązanie rezerw</t>
  </si>
  <si>
    <t>7630799009</t>
  </si>
  <si>
    <t>Zestawienie Kary naliczone i otrzymane PPO</t>
  </si>
  <si>
    <t>Leasing MSSF 16 wyksięgowanie umowy dzierżawy</t>
  </si>
  <si>
    <t>764 999 9009</t>
  </si>
  <si>
    <t>Pozostałe przychody operacyjne</t>
  </si>
  <si>
    <t xml:space="preserve">Naliczone odszkodowania </t>
  </si>
  <si>
    <t>7640900009</t>
  </si>
  <si>
    <t>Przychody NP. finansowe</t>
  </si>
  <si>
    <t xml:space="preserve">Odsetki naliczone CP </t>
  </si>
  <si>
    <t>Odsetki naliczone od lokat i należności handlowych</t>
  </si>
  <si>
    <t>zestawienie od Edyty</t>
  </si>
  <si>
    <t>Naliczone korzyści z CP</t>
  </si>
  <si>
    <t>PF Pozostałe przych.finans.od pozycji finans. NP.</t>
  </si>
  <si>
    <t>7540099059</t>
  </si>
  <si>
    <t>Zwrot odsetek budżetowych</t>
  </si>
  <si>
    <t>7501090059</t>
  </si>
  <si>
    <t>Przychody statystyczne</t>
  </si>
  <si>
    <t>Przychody statystyczne finansowe</t>
  </si>
  <si>
    <t>Zapłacone odsetki od lokat i należności handlowych naliczone w latach poprzednich</t>
  </si>
  <si>
    <t>Korzyści CP - naliczone na koniec XII - wpływ w bieżącym roku</t>
  </si>
  <si>
    <t>odsetki naliczone CP na koniec poprzedniego roku - wpływ w bieżącym</t>
  </si>
  <si>
    <t>Pozostałe przychody - statystyczne</t>
  </si>
  <si>
    <t xml:space="preserve">Sprzedaż poz.usług - szacunek k- minus Obr. Wn </t>
  </si>
  <si>
    <t xml:space="preserve">nieodpłatne świadczenia - nieodpłatne świad.pracy przez Zarząd </t>
  </si>
  <si>
    <t>zestawienie: Naliczone i zapłacone kary</t>
  </si>
  <si>
    <t>Przychody podatkowe</t>
  </si>
  <si>
    <t>Koszty podatkowe, w tym:</t>
  </si>
  <si>
    <t>19%</t>
  </si>
  <si>
    <t>podatek od ukr.dyw.i kosztów fin.dłużn.</t>
  </si>
  <si>
    <t>ukryta dywidenda na razie uchylony przepis.</t>
  </si>
  <si>
    <t>ukryta dywidenda</t>
  </si>
  <si>
    <t>tu koszty usług niematerialnych - stałe koszty usług wsparcia - audyt, usługi administrowania danymi, i wszystkie dzierżawy</t>
  </si>
  <si>
    <t>koszty finansowania dłużnego</t>
  </si>
  <si>
    <t>przepisy są w trakcie zmian pod koniec roku będzie coś więcej wiadomo</t>
  </si>
  <si>
    <t>Wynik podatkowy</t>
  </si>
  <si>
    <t>Podstawa opodatkowania</t>
  </si>
  <si>
    <r>
      <rPr>
        <b/>
        <sz val="8"/>
        <color rgb="FFFF0000"/>
        <rFont val="Arial"/>
        <family val="2"/>
        <charset val="238"/>
      </rPr>
      <t>Podatek minimalny będzie najprawdopodobniej za 2023r</t>
    </r>
    <r>
      <rPr>
        <sz val="8"/>
        <color theme="1"/>
        <rFont val="Arial"/>
        <family val="2"/>
        <charset val="238"/>
      </rPr>
      <t>. - sprawdzić jak się to ma do dochodowości z naszym udziałowcem (jeżeli przez cały rok ma więcej niż 70% udziałów to można dochodowość liczyć łącznie - jeżeli w ciągu roku będą zmiany właścicielskie to to odpada</t>
    </r>
  </si>
  <si>
    <t>Podatek</t>
  </si>
  <si>
    <t xml:space="preserve"> podatek od budynków </t>
  </si>
  <si>
    <t>Jeżeli wystąpi podatek to wypełnić załacznik do CIT-8 CIT/MIT</t>
  </si>
  <si>
    <t>Podatek za poprzednie m-ce</t>
  </si>
  <si>
    <t>Do do zapłaty/nadpłata</t>
  </si>
  <si>
    <t>naliczone odsetki od innych zob. (odsetki od gwarancji (dla PGE) - dot. StalSystem)</t>
  </si>
  <si>
    <t>755 069 9009 i 755 069 9000; zestawienie naliczenia i spłaty odsetek</t>
  </si>
  <si>
    <t>z+</t>
  </si>
  <si>
    <t>z -</t>
  </si>
  <si>
    <t>dzierżawy - MSSF 16 - koszty z faktur bieżących - kapitał</t>
  </si>
  <si>
    <t>Aktywa z tytułu odroczonego podatku dochodowego</t>
  </si>
  <si>
    <t>RPU110010:różnica pomiędzy podatkową a bilansową wartością rzeczowych aktywów trwałych</t>
  </si>
  <si>
    <t>RPU110020:koszty okresu niezrealizowanych podatkowo</t>
  </si>
  <si>
    <t xml:space="preserve">Koszty doszacowania usług (obroty konta 723 909 0005) </t>
  </si>
  <si>
    <t>ZFSS - odpis większy niż wpłaty</t>
  </si>
  <si>
    <t>RPU110030:rezerwa na świadczenia pracownicze</t>
  </si>
  <si>
    <t>Rezerwa na odprawy emerytalne kr.term.</t>
  </si>
  <si>
    <t>Rezerwa na odprawy emerytalne dł.term.</t>
  </si>
  <si>
    <t>Rezerwa na nagrody jubileuszowe kr.term.</t>
  </si>
  <si>
    <t>Rezerwa na nagrody jubileuszowe dł.term.</t>
  </si>
  <si>
    <t>RPU110040:rezerwa na rekultywację wyrobisk końcowych i rekultywację składowisk popiołów</t>
  </si>
  <si>
    <t>RPU110050:naliczenie premii dla pracowników</t>
  </si>
  <si>
    <t>Rezerwa na premię roczną</t>
  </si>
  <si>
    <t>Rezerwa na Dzień Energetyka</t>
  </si>
  <si>
    <t>RPU110060:różnica pomiędzy podatkową a bilansową wartością aktywow finansowych</t>
  </si>
  <si>
    <t>RPU110070:różnica pomiędzy podatkową a bilansową wartością zobowiązań finansowych</t>
  </si>
  <si>
    <t>Zob. DKP leas.finans. (kapitał)  (210 8050 000)</t>
  </si>
  <si>
    <t>Niezrealizowane ujemne różnice kursowe</t>
  </si>
  <si>
    <t>Odsetki naliczone CP</t>
  </si>
  <si>
    <t>Rozliczenie kosztów CP</t>
  </si>
  <si>
    <t>RPU110190:różnica między bilansową a podatkową wartością MSSF 16</t>
  </si>
  <si>
    <t>Z.dł.poz fin wob.DKP - dzierżawa - MSSF 16 (210 816 0007)</t>
  </si>
  <si>
    <t>Z.dł.poz fin wob.DKNP - wiecz.użytkow. - MSSF 16 (215 816 0007)</t>
  </si>
  <si>
    <t>RPU110080:różnica pomiędzy podatkową a bilansową wartością zapasów</t>
  </si>
  <si>
    <t>RPU110090:wynagrodzenia i świadczenia dla pracowników</t>
  </si>
  <si>
    <t>Rezerwa na niewykorzystane urlopy</t>
  </si>
  <si>
    <t>Rezerwa na świadczenie konsolidacyjne</t>
  </si>
  <si>
    <t>Składki ZUS pracodawcy (DRA bieżące + składki od niewypłaconych wynagrodzeń)</t>
  </si>
  <si>
    <t>Niewypłacone wynagrodzenia bezosobowe</t>
  </si>
  <si>
    <t>RPU110100:straty podatkowe</t>
  </si>
  <si>
    <t>RPU110110:nieodpłatnie otrzymana infrastruktura energetyczna i otrzymane opłaty przyłączeniowe</t>
  </si>
  <si>
    <t>RPU110120:rezerwa na obowiązek umorzenia praw do emisji CO2</t>
  </si>
  <si>
    <t>RPU110130:rezerwa na prawa majątkowe</t>
  </si>
  <si>
    <t>RPU110140:pozostałe rezerwy bilansowe</t>
  </si>
  <si>
    <t>Rezerwa na nagr.dla kadry zarządzającej</t>
  </si>
  <si>
    <t>RPU110150:doszacowanie kosztów</t>
  </si>
  <si>
    <t>RPU110160:rozliczenie uprawnień z tyt darmowych uprawnień</t>
  </si>
  <si>
    <t>RPU110170:rekompensaty z tyt KDT</t>
  </si>
  <si>
    <t>RPU110180:podatek wewnatrzkoncernowy</t>
  </si>
  <si>
    <t>RPU119900:Pozostałe ujemne różnice przejściowe</t>
  </si>
  <si>
    <t>840 1990 000  pozostałe rozliczenia międzyokresowe przychodów</t>
  </si>
  <si>
    <t>RAZEM</t>
  </si>
  <si>
    <t>Rezerwy z tytułu odroczonego podatku dochodowego</t>
  </si>
  <si>
    <t>RPD104010:od ulg inwestycyjnych 1996-2000</t>
  </si>
  <si>
    <t>RPD104020:różnica pomiędzy bilansową a podatkową wartością rzeczowych aktywów trwałych</t>
  </si>
  <si>
    <t>Budynki i lokale dzierżaw. - MSSF 16 - aktywa trwałe</t>
  </si>
  <si>
    <t>wiecz.użytkow.gruntów - MSSF 16 - aktywa trwałe</t>
  </si>
  <si>
    <t>RPD104030:naliczone odsetki od lokat, udzielonych pożyczek, obligacji, należności i dyskonto od obligacji</t>
  </si>
  <si>
    <t>RPD104040:różnica pomiędzy podatkową a bilansową wartością pozostałych aktywów finansowych</t>
  </si>
  <si>
    <t>RPD104050:różnica pomiędzy podatkową a bilansową wartością zobowiązań finansowych</t>
  </si>
  <si>
    <t>RPD104060:przychody okresu niezrealizowane podatkowo</t>
  </si>
  <si>
    <t>Naliczone kary umowne</t>
  </si>
  <si>
    <t>RPD104070:róznica pomiędzy podatkową a bilansową wartością praw majątkowych pochodzenia energii</t>
  </si>
  <si>
    <t>RPD104080:rekompensaty z tytułu KDT</t>
  </si>
  <si>
    <t>RPD104090:doszacowanie przychodów</t>
  </si>
  <si>
    <t xml:space="preserve">Doszacowanie przychodów (obroty konta 713 990 0005) </t>
  </si>
  <si>
    <t>RPD104100:uprawnienia do emisji CO2</t>
  </si>
  <si>
    <t>RPD104110:doszacowanie (korekta) kosztów – doszacowanie różnicy bilansowej</t>
  </si>
  <si>
    <t>RPD104120:podatek wewnątrzkoncernowy</t>
  </si>
  <si>
    <t>RPD104990:pozostałe dodatnie różnice przejściowe</t>
  </si>
  <si>
    <t>ZFŚS - wpłaty większe niż koszty bil.</t>
  </si>
  <si>
    <t>BZ</t>
  </si>
  <si>
    <t>Zwiększenia   ogółem</t>
  </si>
  <si>
    <t>Zmniejszenia   ogółem</t>
  </si>
  <si>
    <t>ujemne różnice kursowe nkup - od środków na rachunkach bankowych</t>
  </si>
  <si>
    <t>ujemne różnice kursowe nkup - od należności handlowych</t>
  </si>
  <si>
    <t>z +</t>
  </si>
  <si>
    <t>Koszty NKUP zmienne</t>
  </si>
  <si>
    <t>Przychody NP. zmienne</t>
  </si>
  <si>
    <t>opieka medyczna</t>
  </si>
  <si>
    <t>ujemne różnice kursowe nkup - od zobowiązań handlowych</t>
  </si>
  <si>
    <t xml:space="preserve"> z +</t>
  </si>
  <si>
    <t>PF Dod RK od należności handlowych</t>
  </si>
  <si>
    <t>PF Dod RK od zobowiązań handlowych</t>
  </si>
  <si>
    <t>pozostaje do rozliczenia</t>
  </si>
  <si>
    <t>Odpis aktualizujący należności</t>
  </si>
  <si>
    <t>Odsetki naliczone od pożyczki</t>
  </si>
  <si>
    <t>Odsetki naliczone od nieterminowych płatności</t>
  </si>
  <si>
    <r>
      <t xml:space="preserve">Odsetki naliczone od kaucji gwarancyjnych </t>
    </r>
    <r>
      <rPr>
        <b/>
        <sz val="8"/>
        <color rgb="FFFF0000"/>
        <rFont val="Arial"/>
        <family val="2"/>
        <charset val="238"/>
      </rPr>
      <t>sprawdzić saldo z plikiem kaucje,wadia</t>
    </r>
  </si>
  <si>
    <t>BZ odpisu</t>
  </si>
  <si>
    <t>strata na kontraktach</t>
  </si>
  <si>
    <t>pozost.rezerwy krótkoterm 822 199 0000</t>
  </si>
  <si>
    <t>pozost.rezerwy krótkoterm 829 199 0000</t>
  </si>
  <si>
    <t>pozost.rezerwy długoterm 829 499 0000</t>
  </si>
  <si>
    <t>BO</t>
  </si>
  <si>
    <t>Aktywo z tyt.odroczonego podatku dochodowego</t>
  </si>
  <si>
    <t>Dane do PK</t>
  </si>
  <si>
    <t>Księgowanie</t>
  </si>
  <si>
    <t>Konto AP</t>
  </si>
  <si>
    <t>nazwa konta</t>
  </si>
  <si>
    <t>Kod ks.</t>
  </si>
  <si>
    <t>kwota</t>
  </si>
  <si>
    <t xml:space="preserve">BO </t>
  </si>
  <si>
    <t xml:space="preserve">Zwiększenia </t>
  </si>
  <si>
    <t xml:space="preserve">Zmniejszenia   </t>
  </si>
  <si>
    <t>610 0000 000</t>
  </si>
  <si>
    <t>610 0010 000</t>
  </si>
  <si>
    <t>610 0190 000</t>
  </si>
  <si>
    <t>610 0020 100</t>
  </si>
  <si>
    <t>610 1020 000</t>
  </si>
  <si>
    <t>610 1030 000</t>
  </si>
  <si>
    <t>610 002 0600</t>
  </si>
  <si>
    <t>610 005 0000</t>
  </si>
  <si>
    <t>610 008 0000</t>
  </si>
  <si>
    <t>610 009 0000</t>
  </si>
  <si>
    <t>610 030 0000</t>
  </si>
  <si>
    <t>610 010 0000</t>
  </si>
  <si>
    <t>610 006 0000</t>
  </si>
  <si>
    <t>610 011 0000</t>
  </si>
  <si>
    <t>610 012 0000</t>
  </si>
  <si>
    <t>610 017 0000</t>
  </si>
  <si>
    <t>610 023 0000</t>
  </si>
  <si>
    <t>AP_WF różni.pod.bil. RAT</t>
  </si>
  <si>
    <t>AP_WF k.okr.niezreal.podatk.</t>
  </si>
  <si>
    <t>AP_WF doszacow.kosztów</t>
  </si>
  <si>
    <t>AP_WF rez.na odpr.emerytalne</t>
  </si>
  <si>
    <t>AP_ICD_Z/S aktuar.z tyt.dyskonta</t>
  </si>
  <si>
    <t>AP_ICD_Z/S aktuar.inne</t>
  </si>
  <si>
    <t>AP_WF rez.jubileusze</t>
  </si>
  <si>
    <t>AP_WF premia dla pracowników</t>
  </si>
  <si>
    <t>AP_WF różn.pod.bil (HTM)wart.akt.finans</t>
  </si>
  <si>
    <t>AP_WF różn.pod.bil.zobow.finan.</t>
  </si>
  <si>
    <t>Aktywa PDOP_WF - leasing</t>
  </si>
  <si>
    <t>AP_WF różn.pod.bil.zapasów</t>
  </si>
  <si>
    <t>AP_WF  rezerwa na urlopy</t>
  </si>
  <si>
    <t>AP_WF świadczenia pracownicze</t>
  </si>
  <si>
    <t>AP_ Strata podatkowa</t>
  </si>
  <si>
    <t>AP_WF poz.rez.bilansowe</t>
  </si>
  <si>
    <t>Poz.ujemne różn.przejściowe</t>
  </si>
  <si>
    <t>Razem aktywo z tyt.odrocz.pod.</t>
  </si>
  <si>
    <t>AP_WF różn.pod.bil HTM</t>
  </si>
  <si>
    <t>AP_ straty podatkowe</t>
  </si>
  <si>
    <t>Pod.odr.rok bież.-aktywa</t>
  </si>
  <si>
    <t>Podatek odroczony ICD</t>
  </si>
  <si>
    <t>Rezerwa z tyt.odroczonego podatku dochodowego</t>
  </si>
  <si>
    <t xml:space="preserve">Odsetki naliczone od lokat i należności handlowych </t>
  </si>
  <si>
    <t>Dodatnie różnice kursowe</t>
  </si>
  <si>
    <t>Faktury kosztowe zaksięgowane w bieżącym roku; dotyczące poprzedniego roku</t>
  </si>
  <si>
    <t>820 001 0000</t>
  </si>
  <si>
    <t>Rez.pod_różn.bil.pod.RAT</t>
  </si>
  <si>
    <t>820 030 0000</t>
  </si>
  <si>
    <t>Rezerwa na PDOP_WF - leasing</t>
  </si>
  <si>
    <t>820 002 0000</t>
  </si>
  <si>
    <t>Rez.pod_nal.odsetkowe</t>
  </si>
  <si>
    <t>820 006 0000</t>
  </si>
  <si>
    <t>Rez.pod_przych.niezrealizow.</t>
  </si>
  <si>
    <t>820 099 0000</t>
  </si>
  <si>
    <t>Rez.pod_pozost.</t>
  </si>
  <si>
    <t>Pod.odr.rok bież.-rezerwa</t>
  </si>
  <si>
    <t xml:space="preserve">suma księgowań </t>
  </si>
  <si>
    <t>odsetki naliczone - należności</t>
  </si>
  <si>
    <t>odsetki naliczone - należności - rezerwa</t>
  </si>
  <si>
    <t>korekta aktywów i rezerwy z tyt. Odrocz. Podatku</t>
  </si>
  <si>
    <t>PPO kary umowne - rezerwa</t>
  </si>
  <si>
    <t>odsetki naliczone od zobowiązań - aktywo</t>
  </si>
  <si>
    <t>Uzgodnienie efektywnej stawki podatkowej</t>
  </si>
  <si>
    <t> </t>
  </si>
  <si>
    <t>Zysk /(strata) brutto przed opodatkowaniem z działalności kontynuowanej</t>
  </si>
  <si>
    <t>Zysk /(strata) przed opodatkowaniem z działalności zaniechanej</t>
  </si>
  <si>
    <t>Zysk /(strata) brutto przed opodatkowaniem</t>
  </si>
  <si>
    <t xml:space="preserve">Podatek według ustawowej stawki podatkowej obowiązującej w Polsce, wynoszącej 19% </t>
  </si>
  <si>
    <t>Korekty dotyczące bieżącego podatku dochodowego z lat ubiegłych</t>
  </si>
  <si>
    <t>8700100000</t>
  </si>
  <si>
    <t>Koszty nie stanowiące kosztów uzyskania przychodów, w tym:</t>
  </si>
  <si>
    <t>- Utworzenie niepodatkowych rezerw i odpisów aktualizujących</t>
  </si>
  <si>
    <t>- amortyzacja NKUP</t>
  </si>
  <si>
    <t>5.2 Efektywna stawka podatkowa</t>
  </si>
  <si>
    <t>- PFRON</t>
  </si>
  <si>
    <t>Rok zakończony</t>
  </si>
  <si>
    <t>- strata podatkowa</t>
  </si>
  <si>
    <t>- Pozostałe koszty niestanowiące kosztów uzyskania przychodów</t>
  </si>
  <si>
    <t>ZYSK PRZED OPODATKOWANIEM</t>
  </si>
  <si>
    <t>Przychody nie będące podstawą do opodatkowania, w tym:</t>
  </si>
  <si>
    <t>Podatek według ustawowej stawki podatkowej obowiązującej w Polsce, wynoszącej 19%</t>
  </si>
  <si>
    <t>- dywidendy</t>
  </si>
  <si>
    <t>POZYCJE KORYGUJĄCE PODATEK DOCHODOWY</t>
  </si>
  <si>
    <t>- wypłata dywidendy rzeczowej</t>
  </si>
  <si>
    <t>Korekty dotyczące rozliczenia bieżącego podatku dochodowego z lat ubiegłych</t>
  </si>
  <si>
    <t>- rozwiązanie niepodatkowych rezerw i odpisów aktualizujących</t>
  </si>
  <si>
    <t>Przychody nie będące podstawą do opodatkowania</t>
  </si>
  <si>
    <t>- Pozostałe przychody nie będące podstawą do opodatkowania</t>
  </si>
  <si>
    <t>Koszty nie stanowiące kosztów uzyskania przychodów</t>
  </si>
  <si>
    <t>Pozostałe**</t>
  </si>
  <si>
    <t>Pozostałe</t>
  </si>
  <si>
    <t>- koszty do przychodów z okresu rozliczenia</t>
  </si>
  <si>
    <t>PODATEK WEDŁUG EFEKTYWNEJ STAWKI PODATKOWEJ</t>
  </si>
  <si>
    <t>- przychody wg okresu rozliczenia</t>
  </si>
  <si>
    <t>(Podatek dochodowy (obciążenie) w  sprawozdaniu)</t>
  </si>
  <si>
    <t>- nierozpoznanie aktywa podatkowego na stracie podatkowej - udział w PGK</t>
  </si>
  <si>
    <t>EFEKTYWNA STAWKA</t>
  </si>
  <si>
    <t>.- pozostałe</t>
  </si>
  <si>
    <t xml:space="preserve">Podatek według efektywnej stawki podatkowej wynoszącej 19% </t>
  </si>
  <si>
    <t>Podatek dochodowy (obciążenie) wykazany w rachunku zysków i strat</t>
  </si>
  <si>
    <t>Podatek dochodowy przypisany działalności zaniechanej</t>
  </si>
  <si>
    <t xml:space="preserve">Uzgodnienie podatku </t>
  </si>
  <si>
    <t>Uzgodnienie Korekty dot. biezącego podatku dochodowego  z lat ubiegłych</t>
  </si>
  <si>
    <t>Pozostałe koszty nie stanowiące KUP</t>
  </si>
  <si>
    <t>ubezpieczenia</t>
  </si>
  <si>
    <t>nkup - 25% wydatków eksploatacyjnych dot.samochodów osobowych</t>
  </si>
  <si>
    <t>koszty finansowe nkup</t>
  </si>
  <si>
    <t>VAT nieodliczony nkup</t>
  </si>
  <si>
    <t>25%kosztów eksploat.samoch.</t>
  </si>
  <si>
    <t>koszty niezrealizowane podatkowo-NKUP</t>
  </si>
  <si>
    <t>koszty reprezentacji</t>
  </si>
  <si>
    <t>koszty świadczeń-nkup</t>
  </si>
  <si>
    <t>kary i grzywny</t>
  </si>
  <si>
    <t>koszty reprezentacji, koszty przejazdu,noclegu - Rada Nadzorcza, spotkania z jubilatami, wieńce, kwiaty, przejazdy na pogrzeb itp..</t>
  </si>
  <si>
    <t xml:space="preserve">pozostałe    </t>
  </si>
  <si>
    <t>koszty likwidacji/przeceny mater.nierotac.,nieum.wart.zlikw.śr.trw.,inne k.likwidacji nkup</t>
  </si>
  <si>
    <t>pozostałe k. operacyjne NKUP</t>
  </si>
  <si>
    <t>kary i grzywny NKUP</t>
  </si>
  <si>
    <t>delegacja NKUP</t>
  </si>
  <si>
    <t>Inne świadczenia NKUP (składki ZUS pracownika - ustalenia pokontrolne - Opole)</t>
  </si>
  <si>
    <t>pozostałe usługi-nkup</t>
  </si>
  <si>
    <t>składki nieobowiązkowe</t>
  </si>
  <si>
    <t>zużycie materiałów</t>
  </si>
  <si>
    <t>pozostałe - różnica z zaokrągleń</t>
  </si>
  <si>
    <t>Koszty do przychodów z okresu rozliczenia</t>
  </si>
  <si>
    <t>Wieczyste użytkowanie gruntów za 2020r.</t>
  </si>
  <si>
    <t>różnica pomiędzy amortyzacją bilansową i podatkową bez PWUG</t>
  </si>
  <si>
    <t>różnica pomiędzy zmianą stanu śr netto podatk.i bilans.</t>
  </si>
  <si>
    <t>amortyzacja bilans.dzierżawy - MSSF 16</t>
  </si>
  <si>
    <t>amortyzacja bilans.wiecz.użytkow.gruntów - MSSF 16</t>
  </si>
  <si>
    <t>korekta odpisu na ZFŚS</t>
  </si>
  <si>
    <t>Pozostałe przychody nie będące podstawą opodatkowania</t>
  </si>
  <si>
    <t>zwrot odsetek budżetowych</t>
  </si>
  <si>
    <t>pozostałe przychody operacyjne</t>
  </si>
  <si>
    <t>dodatnie różnice kursowe</t>
  </si>
  <si>
    <t>pozostałe przychody finansowe NP.</t>
  </si>
  <si>
    <t>rozwiązanie rezerw</t>
  </si>
  <si>
    <t>nieodpłatne świadczenia</t>
  </si>
  <si>
    <t>przychody z budynków</t>
  </si>
  <si>
    <t>korekta przychodów - f-ry przychodowe wystawione w 2024 dot.2023</t>
  </si>
  <si>
    <t>Obciążenia podatkowe</t>
  </si>
  <si>
    <t>Sprawozdanie z całkowitych dochodów</t>
  </si>
  <si>
    <t>RNW130101000:Bieżący podatek dochodowy</t>
  </si>
  <si>
    <t>RNW130101100:Bieżące obciążenie z tytułu podatku dochodowego</t>
  </si>
  <si>
    <t>podatek od przychodów z budynków</t>
  </si>
  <si>
    <t>RNW130101200:Korekty dotyczące bieżącego podatku dochodowego z lat ubiegłych</t>
  </si>
  <si>
    <t>aktywo</t>
  </si>
  <si>
    <t>RNW130102000:Odroczony podatek dochodowy</t>
  </si>
  <si>
    <t>RNW130102100:Bieżące obciążenie podatku odroczonego - w RZiS</t>
  </si>
  <si>
    <t>rezerwa</t>
  </si>
  <si>
    <t>RNW130100000:Obciążenie podatkowe wykazane w Sprawozdaniu z całkowitych dochodów (RZiS)</t>
  </si>
  <si>
    <t>Podatek dochodowy wykazany w RZiS</t>
  </si>
  <si>
    <t>podstawa opodatkowania</t>
  </si>
  <si>
    <t>uzgodnienie podatku</t>
  </si>
  <si>
    <t>uzgodnienie akt.i rez.z tyt. odrocz.pod.</t>
  </si>
  <si>
    <t>Korekta kosztów za poprzedni rok obrotowy</t>
  </si>
  <si>
    <t>różnica pomiędzy amortyzacją bilansową i podatkową</t>
  </si>
  <si>
    <t>bez PWUG</t>
  </si>
  <si>
    <t>Różnica pomiędzy wartością netto bilans.a podatk. śr.trw.</t>
  </si>
  <si>
    <t>odsetki - MSSF 16 wieczyste użytkowanie gruntów</t>
  </si>
  <si>
    <t>koszty reklamy (zużycie materiałów reklamowych)</t>
  </si>
  <si>
    <t>Wartość netto likwidowanego majątku</t>
  </si>
  <si>
    <t>pozostałe koszty rodzajowe nkup</t>
  </si>
  <si>
    <t>Rezerwy</t>
  </si>
  <si>
    <t>szacunki na 2 lub 3</t>
  </si>
  <si>
    <t>zyski straty aktuarialne</t>
  </si>
  <si>
    <t>4…..5</t>
  </si>
  <si>
    <t>odsetki - aktuariusz</t>
  </si>
  <si>
    <t>ATW110200000:  Kwota ujemnych różnic przejściowych</t>
  </si>
  <si>
    <t>CIT:Podatek CIT</t>
  </si>
  <si>
    <t>ATW110100000: Aktywa z tytułu podatku odroczonego - wartość przed odpisem aktualizującym</t>
  </si>
  <si>
    <t>RPU110030:rezerwa i szacunki na zobowiązania na świadczenia pracownicze</t>
  </si>
  <si>
    <t>RAZEM wartość przed odpisem aktualizującym</t>
  </si>
  <si>
    <t>Zmiany w stanie aktywów z tytułu podatku odroczonego</t>
  </si>
  <si>
    <t>ATW110110000 Aktywa przed odpisem</t>
  </si>
  <si>
    <t>ATW110310000 Odpis aktualizujący</t>
  </si>
  <si>
    <t>ATW110410000 Aktywa po odpisie</t>
  </si>
  <si>
    <t>F000:Bilans otwarcia</t>
  </si>
  <si>
    <t>T110:Zmiany w korespondencji z wynikiem finansowym</t>
  </si>
  <si>
    <t>T120:Zmiany w korespondencji z zyskami zatrzymanymi (korekta błędu lat ubiegłych i zmiana zasad rachunkowości)</t>
  </si>
  <si>
    <t>T130:Zmiany w korespondencji z innymi całkowitymi dochodami</t>
  </si>
  <si>
    <t>F080:Różnice kursowe z przeliczenia jednostki działającej za granicą</t>
  </si>
  <si>
    <t>F001:Nabycie nowej spółki zależnej</t>
  </si>
  <si>
    <t>F070:Połączenie jednostek (BO TOP)</t>
  </si>
  <si>
    <t>F098:Wyjście jednostki z GK</t>
  </si>
  <si>
    <t>T170:Przeniesienie do działalności zaniechanej</t>
  </si>
  <si>
    <t>T180:Przeniesienie w ramach koncernu/przemieszczenie między oddziałami</t>
  </si>
  <si>
    <t>F999:Bilans zamknięcia</t>
  </si>
  <si>
    <r>
      <t xml:space="preserve">T900:Pozostałe zmiany podatku odroczonego </t>
    </r>
    <r>
      <rPr>
        <sz val="8"/>
        <color rgb="FFFF0000"/>
        <rFont val="Arial"/>
        <family val="2"/>
        <charset val="238"/>
      </rPr>
      <t>(korekta BO)</t>
    </r>
  </si>
  <si>
    <t>Odrocz.pod.z tyt.AP saldo</t>
  </si>
  <si>
    <t>Odroczony pod.doch.do WF</t>
  </si>
  <si>
    <t>odroczony pod.doch do ICD</t>
  </si>
  <si>
    <t>ZDW104200000 Kwota dodatnich różnic przejściowych</t>
  </si>
  <si>
    <t>CIT: Podatek CIT</t>
  </si>
  <si>
    <t>ZDW104100000 Rezerwa z tytułu podatku odroczonego</t>
  </si>
  <si>
    <t>RPD104130:należne odszkodowania</t>
  </si>
  <si>
    <t>RPD104140:różnica między bilansową a podatkową wartością MSSF 16</t>
  </si>
  <si>
    <t>Razem wartość rezerwy na dzień bilansowy</t>
  </si>
  <si>
    <t>Zmiany w stanie rezerw z tytułu podatku odroczonego</t>
  </si>
  <si>
    <t>ZDW104300000  Rezerwa z tytułu podatku odroczonego - tabela ruchów</t>
  </si>
  <si>
    <t>T900:Pozostałe zmiany podatku odroczonego</t>
  </si>
  <si>
    <t>Odrocz.pod.z tyt.RP saldo</t>
  </si>
  <si>
    <t>s</t>
  </si>
  <si>
    <t>odsetki naliczone w 2022, zapłacone w 2023</t>
  </si>
  <si>
    <t>wpływ rezerw na wynik podatkowy</t>
  </si>
  <si>
    <t>wpływ szacunków kosztów na wynik podatkowy</t>
  </si>
  <si>
    <t>wpływ szacunków przychodów na wynik podatkowy</t>
  </si>
  <si>
    <t>Korekta CT 2022</t>
  </si>
  <si>
    <t>korekta odsetek</t>
  </si>
  <si>
    <t xml:space="preserve">Pozostałe koszty niezrealizowane podatkowo (szacunki, które nie poszły na 6 lub 8) </t>
  </si>
  <si>
    <t>ugoda sądowa - anulowanie kary naliczonej w latach ubiegłych</t>
  </si>
  <si>
    <t>spisanie kar umownych</t>
  </si>
  <si>
    <t>x</t>
  </si>
  <si>
    <t>pozostałe usł.obce nkup</t>
  </si>
  <si>
    <t>konto</t>
  </si>
  <si>
    <t>oper.spec. 1</t>
  </si>
  <si>
    <t xml:space="preserve">  Do  ER</t>
  </si>
  <si>
    <t>w miejscu</t>
  </si>
  <si>
    <t xml:space="preserve"> </t>
  </si>
  <si>
    <t>Proszę o przelanie</t>
  </si>
  <si>
    <t>dla : PGE Polska Grupa Energetyczna SA</t>
  </si>
  <si>
    <t>Dolnośląski Urząd Skarbowy we Wrocławiu</t>
  </si>
  <si>
    <t xml:space="preserve">na konto bankowe </t>
  </si>
  <si>
    <t>31 1010 0071 2222 6151 8144 3600</t>
  </si>
  <si>
    <t>tytułem :</t>
  </si>
  <si>
    <t>data płatności:</t>
  </si>
  <si>
    <t>Zlecający:</t>
  </si>
  <si>
    <t>Kierownik Biura Rachunkowości/</t>
  </si>
  <si>
    <t>Zatwierdzający:</t>
  </si>
  <si>
    <t>Dł.Specjalista ds. Księgowych</t>
  </si>
  <si>
    <t>Data</t>
  </si>
  <si>
    <t xml:space="preserve">        </t>
  </si>
  <si>
    <t>Agnieszka Raplis</t>
  </si>
  <si>
    <t>podpis</t>
  </si>
  <si>
    <t>7650013009</t>
  </si>
  <si>
    <t>PKO_Koszty likw</t>
  </si>
  <si>
    <t>zapłacone odsetki z poprzedniego roku od innych zobow.finans. (w tym od gwarancji i pożyczki z PGE)</t>
  </si>
  <si>
    <t>pozostałe koszty operacyjne nkup</t>
  </si>
  <si>
    <t>Rezerwa-saldo</t>
  </si>
  <si>
    <t>aktywo-saldo</t>
  </si>
  <si>
    <t>4300240009</t>
  </si>
  <si>
    <t>Poz.usł.eksplo.</t>
  </si>
  <si>
    <t>plus korekta naliczonych różnic kursowych w poprzednim roku</t>
  </si>
  <si>
    <t>50 % VAT</t>
  </si>
  <si>
    <t>wartość netto</t>
  </si>
  <si>
    <t>Zarząd - Wiceprezes</t>
  </si>
  <si>
    <t>SAMOCHÓD OSOBOWY SKODA SUPERB - ST5327V</t>
  </si>
  <si>
    <t>Zarząd - Prezes</t>
  </si>
  <si>
    <t>SAMOCHÓD OSOBOWY SKODA SUPERB - ST4859V</t>
  </si>
  <si>
    <t>AC 13.10.2023 - 31.12.2023</t>
  </si>
  <si>
    <t>AC kup</t>
  </si>
  <si>
    <t>AC nkup</t>
  </si>
  <si>
    <t xml:space="preserve">Koszty </t>
  </si>
  <si>
    <t>suma ubezpieczenia</t>
  </si>
  <si>
    <t>* ubezpieczenie samochodów osobowych włąsnych, leasingowanych i wynajmowanych w części przekracz  150 000 PLN wartości przyjętej do ubezpieczenia</t>
  </si>
  <si>
    <t xml:space="preserve">korekta leasingu - samochody </t>
  </si>
  <si>
    <t>PGE Energia Ciepła Kraków (2000612)</t>
  </si>
  <si>
    <t>Niepodatkowy odpis na STS (VAT)</t>
  </si>
  <si>
    <t>KCT Przychody</t>
  </si>
  <si>
    <t>mega serwis</t>
  </si>
  <si>
    <t>pge</t>
  </si>
  <si>
    <t xml:space="preserve">Faktury </t>
  </si>
  <si>
    <t>kwota netto</t>
  </si>
  <si>
    <t>KKG</t>
  </si>
  <si>
    <t>przegląd wózka</t>
  </si>
  <si>
    <t>21.12.2023</t>
  </si>
  <si>
    <t>szkolenie E. Bielawa</t>
  </si>
  <si>
    <t>01.01.2024</t>
  </si>
  <si>
    <t>koło elastyczne</t>
  </si>
  <si>
    <t>01.12.2023</t>
  </si>
  <si>
    <t>4319800000    90 zł              4100400000  3200 zł</t>
  </si>
  <si>
    <t>obudowa reduktora do napr wiertarki</t>
  </si>
  <si>
    <t>pręt</t>
  </si>
  <si>
    <t>kwota doszacowania wartości materiału w 01.01.2024</t>
  </si>
  <si>
    <t>opłata notarialna</t>
  </si>
  <si>
    <t>olej mineralny</t>
  </si>
  <si>
    <t>badania ginekologiczne</t>
  </si>
  <si>
    <t>korekta kosztów obsługi PPE za 2023r. OB.</t>
  </si>
  <si>
    <t>korekta kosztów obsługi PPE za 2023r. OO.</t>
  </si>
  <si>
    <t>korekta kosztów obsługi PPE za 2023r. Centr.</t>
  </si>
  <si>
    <t>Koszty 2023 zaksięgowane w 2024r.</t>
  </si>
  <si>
    <r>
      <t xml:space="preserve">KF_Odsetki od innych zobowiązań finansowych NKUP, w tym naliczone od kaucji gwar. </t>
    </r>
    <r>
      <rPr>
        <b/>
        <sz val="8"/>
        <color rgb="FFFF0000"/>
        <rFont val="Arial"/>
        <family val="2"/>
        <charset val="238"/>
      </rPr>
      <t>analiza konta, na koniec roku dopisać odsetki naliczone od kaucjii</t>
    </r>
  </si>
  <si>
    <t>KCT, która poszła na 2</t>
  </si>
  <si>
    <t>KCT, która poszła na 4-5 i na 2 a nie na 8 Betrans</t>
  </si>
  <si>
    <t>KCT, która poszła na 4-5 i na 2 a nie na 8 ELBEST Security</t>
  </si>
  <si>
    <t>KCT, która poszła na 4-5 i na 2 a nie na 8 MegaSerwis</t>
  </si>
  <si>
    <t>KCT, która poszła na 4-5 i na 2 a nie na 8 PGE SA</t>
  </si>
  <si>
    <t>KCT, która poszła na 4-5 i na 2 a nie na 8 PGE Systemy</t>
  </si>
  <si>
    <t>Korekta cen transferowych (4…5 + zespół 2)</t>
  </si>
  <si>
    <t>Koszty bieżącego roku KTC</t>
  </si>
  <si>
    <t>Zespół Elektrociepłowni Wrocławskich KOGENERACJA S.A. (2000660)</t>
  </si>
  <si>
    <t>ELT (2000091)</t>
  </si>
  <si>
    <t>Podatek do zaksięgowania - korekta kolejna</t>
  </si>
  <si>
    <t>naliczone odsetki od zabezpieczeń na 31 grudnia</t>
  </si>
  <si>
    <t>wyksięgowane odsetki od zabezpieczeń z lat poprzednich</t>
  </si>
  <si>
    <t>różnica pomiędzy spłatą opłaty za wieczyste użytkowanie gruntów a rozliczeniem zobowiązania (amortyzacja)</t>
  </si>
  <si>
    <t>korekta cen transferowych 2023</t>
  </si>
  <si>
    <t>pozostałe koszty finansowe NKUP</t>
  </si>
  <si>
    <t>Rozwiązanie szacunku z 2022r. KCT PGE Systemy</t>
  </si>
  <si>
    <t>z</t>
  </si>
  <si>
    <t>Aktywo</t>
  </si>
  <si>
    <t>Rezerwa</t>
  </si>
  <si>
    <t>pod.odrocz w ICD</t>
  </si>
  <si>
    <t>Odroczony podatek łącznie z ICD</t>
  </si>
  <si>
    <t>SCD - Obciążenia podatkowe  SAP FC</t>
  </si>
  <si>
    <t>korekty dotyczące odroczonego podatku z lat ubiegłych</t>
  </si>
  <si>
    <t>Podatek odroczony od innych całkowitych dochodów</t>
  </si>
  <si>
    <t>Rezerwy na świadczenia po okresie zatrudnienia</t>
  </si>
  <si>
    <t>Rezerwa na świadczenia emerytalne, rentowe i podobne</t>
  </si>
  <si>
    <t>Deputat węglowy</t>
  </si>
  <si>
    <t>Taryfa energetyczna-pracownicy</t>
  </si>
  <si>
    <t>Taryfa energetyczna-pozostali uprawnieni</t>
  </si>
  <si>
    <t>Zakładowy Fundusz Świadczeń Socjalnych</t>
  </si>
  <si>
    <t>Opieka medyczna</t>
  </si>
  <si>
    <t>Inne rezerwy na świadczenia po okresie zatrudnienia</t>
  </si>
  <si>
    <t>Nagrody jubileuszowe</t>
  </si>
  <si>
    <t>Ogółem</t>
  </si>
  <si>
    <t xml:space="preserve">Na dzień 1 stycznia </t>
  </si>
  <si>
    <t>Nabycie jednostki zależnej</t>
  </si>
  <si>
    <t>Koszty bieżącego zatrudnienia</t>
  </si>
  <si>
    <t xml:space="preserve">Zyski i straty aktuarialne </t>
  </si>
  <si>
    <t>Wypłacone świadczenia</t>
  </si>
  <si>
    <t xml:space="preserve">Koszty przeszłego zatrudnienia </t>
  </si>
  <si>
    <t>Korekta stopy dyskontowej</t>
  </si>
  <si>
    <t>Koszty odsetek</t>
  </si>
  <si>
    <t>Pozostałe zmiany</t>
  </si>
  <si>
    <t>Stan na dzień 31 grudnia 2020 roku</t>
  </si>
  <si>
    <t>Krótkoterminowe na dzień 31 grudnia 2020 roku</t>
  </si>
  <si>
    <t>Długoterminowe na dzień 31 grudnia 2020 roku</t>
  </si>
  <si>
    <t>Zyski i straty aktuarialne dotyczące świadczeń po okresie zatrudnienia</t>
  </si>
  <si>
    <t>Zyski i straty aktuarialne dotyczące innych długoterminowych świadczeń</t>
  </si>
  <si>
    <t>podatek odroczony od zysków/strat aktuar.</t>
  </si>
  <si>
    <t>sprawdzić z cit - podatek odroczony</t>
  </si>
  <si>
    <t>wyksięgowanie szacunków z 2023r. szacunki, które nie poszły na rezerwy (zesp. 2 i 8)</t>
  </si>
  <si>
    <t>NKUP 2024 - korekta kosztów 2023</t>
  </si>
  <si>
    <t>Koszty KUP 2024 - NKUP 2025</t>
  </si>
  <si>
    <t>KCT za 2023r.</t>
  </si>
  <si>
    <t>KCT za 2024r.</t>
  </si>
  <si>
    <t>Przeniesienie salda</t>
  </si>
  <si>
    <t>Salod okr. poprzedn.</t>
  </si>
  <si>
    <t>Skum. saldo PoprzOkr</t>
  </si>
  <si>
    <t>Skum. saldo Winien</t>
  </si>
  <si>
    <t>Skum. saldo Ma</t>
  </si>
  <si>
    <t>Saldo skumulowane</t>
  </si>
  <si>
    <t>konta</t>
  </si>
  <si>
    <t>1 PLN</t>
  </si>
  <si>
    <t>100004000</t>
  </si>
  <si>
    <t>LE: WP_KST 0</t>
  </si>
  <si>
    <t>100100000</t>
  </si>
  <si>
    <t>WP_ KST 1</t>
  </si>
  <si>
    <t>100104000</t>
  </si>
  <si>
    <t>LE: WP_KST 1</t>
  </si>
  <si>
    <t>100200000</t>
  </si>
  <si>
    <t>WP_ KST 2</t>
  </si>
  <si>
    <t>100300000</t>
  </si>
  <si>
    <t>WP_ KST 3</t>
  </si>
  <si>
    <t>100400000</t>
  </si>
  <si>
    <t>WP_ KST 4</t>
  </si>
  <si>
    <t>100500000</t>
  </si>
  <si>
    <t>WP_ KST 5</t>
  </si>
  <si>
    <t>100600000</t>
  </si>
  <si>
    <t>WP_ KST 6</t>
  </si>
  <si>
    <t>100700000</t>
  </si>
  <si>
    <t>WP_ KST 7</t>
  </si>
  <si>
    <t>100800000</t>
  </si>
  <si>
    <t>WP_ KST 8</t>
  </si>
  <si>
    <t>110004000</t>
  </si>
  <si>
    <t>LE: Um_KST 0</t>
  </si>
  <si>
    <t>110100000</t>
  </si>
  <si>
    <t>Um_ KST 1</t>
  </si>
  <si>
    <t>110104000</t>
  </si>
  <si>
    <t>LE: Um_KST 1</t>
  </si>
  <si>
    <t>110200000</t>
  </si>
  <si>
    <t>Um_ KST 2</t>
  </si>
  <si>
    <t>110300000</t>
  </si>
  <si>
    <t>Um_ KST 3</t>
  </si>
  <si>
    <t>110400000</t>
  </si>
  <si>
    <t>Um_ KST 4</t>
  </si>
  <si>
    <t>110500000</t>
  </si>
  <si>
    <t>Um_ KST 5</t>
  </si>
  <si>
    <t>110600000</t>
  </si>
  <si>
    <t>Um_ KST 6</t>
  </si>
  <si>
    <t>110700000</t>
  </si>
  <si>
    <t>Um_ KST 7</t>
  </si>
  <si>
    <t>110800000</t>
  </si>
  <si>
    <t>Um_ KST 8</t>
  </si>
  <si>
    <t>120100000</t>
  </si>
  <si>
    <t>OA_wycena KST 1</t>
  </si>
  <si>
    <t>120200000</t>
  </si>
  <si>
    <t>OA_wycena KST 2</t>
  </si>
  <si>
    <t>201400000</t>
  </si>
  <si>
    <t>WP_Lic.prog.kom</t>
  </si>
  <si>
    <t>201600000</t>
  </si>
  <si>
    <t>WP_PWUG nabyte</t>
  </si>
  <si>
    <t>211400000</t>
  </si>
  <si>
    <t>Um_Lic.na prog.</t>
  </si>
  <si>
    <t>211600000</t>
  </si>
  <si>
    <t>Um_PWUG nabyte</t>
  </si>
  <si>
    <t>403900050</t>
  </si>
  <si>
    <t>AFS CN Poz.dł.A</t>
  </si>
  <si>
    <t>600100000</t>
  </si>
  <si>
    <t>WP_NI- KST 1</t>
  </si>
  <si>
    <t>610100000</t>
  </si>
  <si>
    <t>Um_NI- KST 1</t>
  </si>
  <si>
    <t>800100000</t>
  </si>
  <si>
    <t>WP_RAT w budowi</t>
  </si>
  <si>
    <t>810100000</t>
  </si>
  <si>
    <t>WP_Nakł.RATcz.z</t>
  </si>
  <si>
    <t>840100000</t>
  </si>
  <si>
    <t>Nak.inw.-got ŚT</t>
  </si>
  <si>
    <t>840200000</t>
  </si>
  <si>
    <t>Nak.inw. Zuż.m.</t>
  </si>
  <si>
    <t>890000000</t>
  </si>
  <si>
    <t>Rozl.nak.inw</t>
  </si>
  <si>
    <t>1000100000</t>
  </si>
  <si>
    <t>Kasa główna w P</t>
  </si>
  <si>
    <t>1010100010</t>
  </si>
  <si>
    <t>Kasa w walucie</t>
  </si>
  <si>
    <t>1300070001</t>
  </si>
  <si>
    <t>PKOBP -podst PL</t>
  </si>
  <si>
    <t>1300070002</t>
  </si>
  <si>
    <t>1300080001</t>
  </si>
  <si>
    <t>PEKAO -podst PL</t>
  </si>
  <si>
    <t>1300080002</t>
  </si>
  <si>
    <t>1300100001</t>
  </si>
  <si>
    <t>BRE -podst PLN</t>
  </si>
  <si>
    <t>1300120001</t>
  </si>
  <si>
    <t>BZWBK -podst PL</t>
  </si>
  <si>
    <t>1302070001</t>
  </si>
  <si>
    <t>PKOBP -płace PL</t>
  </si>
  <si>
    <t>1306070001</t>
  </si>
  <si>
    <t>PKOBP - rachune</t>
  </si>
  <si>
    <t>1309070001</t>
  </si>
  <si>
    <t>PKOBP -inny pom</t>
  </si>
  <si>
    <t>1309120001</t>
  </si>
  <si>
    <t>BZWBK -inny pom</t>
  </si>
  <si>
    <t>1310070001</t>
  </si>
  <si>
    <t>PKOBP -wal pods</t>
  </si>
  <si>
    <t>1320001001</t>
  </si>
  <si>
    <t>Lokaty overnigh</t>
  </si>
  <si>
    <t>1320003000</t>
  </si>
  <si>
    <t>Lok.kr.3-12 m-c</t>
  </si>
  <si>
    <t>1390070001</t>
  </si>
  <si>
    <t>PKOBP -bieżący</t>
  </si>
  <si>
    <t>1390070002</t>
  </si>
  <si>
    <t>1390070003</t>
  </si>
  <si>
    <t>PKOBP - bieżący</t>
  </si>
  <si>
    <t>1390100001</t>
  </si>
  <si>
    <t>BRE - r. bież.</t>
  </si>
  <si>
    <t>1390120001</t>
  </si>
  <si>
    <t>BZWBK -bieżący</t>
  </si>
  <si>
    <t>1500000000</t>
  </si>
  <si>
    <t>Kraj.śr.pien.w</t>
  </si>
  <si>
    <t>1500600000</t>
  </si>
  <si>
    <t>Śr.pien.w dr. V</t>
  </si>
  <si>
    <t>1510000000</t>
  </si>
  <si>
    <t>Zagr.sr.pien.w</t>
  </si>
  <si>
    <t>1621001000</t>
  </si>
  <si>
    <t>Poż.kr.obr.pow</t>
  </si>
  <si>
    <t>1710000000</t>
  </si>
  <si>
    <t>Tech.do wpłat</t>
  </si>
  <si>
    <t>1730000000</t>
  </si>
  <si>
    <t>Tech.do wpłat-k</t>
  </si>
  <si>
    <t>1740000000</t>
  </si>
  <si>
    <t>Tech.do wypłat-</t>
  </si>
  <si>
    <t>1750000000</t>
  </si>
  <si>
    <t>KT_RK zreal_śr.</t>
  </si>
  <si>
    <t>1750010000</t>
  </si>
  <si>
    <t>KT_RK nzreal_śr</t>
  </si>
  <si>
    <t>2000000000</t>
  </si>
  <si>
    <t>Nal OKP DiU</t>
  </si>
  <si>
    <t>2002200000</t>
  </si>
  <si>
    <t>Nal OKP NI, RAT</t>
  </si>
  <si>
    <t>2008000000</t>
  </si>
  <si>
    <t>Nal OKP kaucje</t>
  </si>
  <si>
    <t>2008000007</t>
  </si>
  <si>
    <t>2008000008</t>
  </si>
  <si>
    <t>2008010000</t>
  </si>
  <si>
    <t>Nal OKP zabezp</t>
  </si>
  <si>
    <t>2008990000</t>
  </si>
  <si>
    <t>Nal OKP pozosta</t>
  </si>
  <si>
    <t>OANal OKP DiU</t>
  </si>
  <si>
    <t>2050000000</t>
  </si>
  <si>
    <t>Nal OKNP DiU</t>
  </si>
  <si>
    <t>2051000000</t>
  </si>
  <si>
    <t>Zal przek DKNP</t>
  </si>
  <si>
    <t>2051200000</t>
  </si>
  <si>
    <t>2052200000</t>
  </si>
  <si>
    <t>Nal OKNP NI, RA</t>
  </si>
  <si>
    <t>2058000000</t>
  </si>
  <si>
    <t>Nal OKNP kaucje</t>
  </si>
  <si>
    <t>2058030000</t>
  </si>
  <si>
    <t>Nal OKNP kary u</t>
  </si>
  <si>
    <t>2058990000</t>
  </si>
  <si>
    <t>Nal poz fin OKN</t>
  </si>
  <si>
    <t>2059990000</t>
  </si>
  <si>
    <t>Nal poz nfin OK</t>
  </si>
  <si>
    <t>2060000000</t>
  </si>
  <si>
    <t>Nal OZNP DiU</t>
  </si>
  <si>
    <t>OANal OKNP DiU</t>
  </si>
  <si>
    <t>OANal OKNP kar</t>
  </si>
  <si>
    <t>OANal po finOKN</t>
  </si>
  <si>
    <t>2100000000</t>
  </si>
  <si>
    <t>Zob DKP DiU</t>
  </si>
  <si>
    <t>2102200000</t>
  </si>
  <si>
    <t>Zob DKP NI, RAT</t>
  </si>
  <si>
    <t>2107980000</t>
  </si>
  <si>
    <t>Zob wob. DKP sz</t>
  </si>
  <si>
    <t>2108000000</t>
  </si>
  <si>
    <t>Zob DKP kaucje</t>
  </si>
  <si>
    <t>2108010000</t>
  </si>
  <si>
    <t>Zob DKP zabezp</t>
  </si>
  <si>
    <t>Zob DKP leas fi</t>
  </si>
  <si>
    <t>2108100000</t>
  </si>
  <si>
    <t>Zob f. DKP_Cash</t>
  </si>
  <si>
    <t>2108140000</t>
  </si>
  <si>
    <t>Zob.leas MSSF16</t>
  </si>
  <si>
    <t>2108160000</t>
  </si>
  <si>
    <t>Zob krótk wobec</t>
  </si>
  <si>
    <t>Z.dł.poz fin wo</t>
  </si>
  <si>
    <t>2108160008</t>
  </si>
  <si>
    <t>KT_Z.dł.poz fin</t>
  </si>
  <si>
    <t>2108161000</t>
  </si>
  <si>
    <t>Rozlicz.leasing</t>
  </si>
  <si>
    <t>2108990000</t>
  </si>
  <si>
    <t>Zob poz fin DKP</t>
  </si>
  <si>
    <t>2108990006</t>
  </si>
  <si>
    <t>KD Zob poz fin</t>
  </si>
  <si>
    <t>2108990008</t>
  </si>
  <si>
    <t>2109990000</t>
  </si>
  <si>
    <t>Zob poz nfin DK</t>
  </si>
  <si>
    <t>2150000000</t>
  </si>
  <si>
    <t>Zob DKNP DiU</t>
  </si>
  <si>
    <t>2150000006</t>
  </si>
  <si>
    <t>KD Zob DKNP DiU</t>
  </si>
  <si>
    <t>2150000008</t>
  </si>
  <si>
    <t>2150090000</t>
  </si>
  <si>
    <t>Zob DKNP usł za</t>
  </si>
  <si>
    <t>2152200000</t>
  </si>
  <si>
    <t>Zob DKNP NI, RA</t>
  </si>
  <si>
    <t>2157980000</t>
  </si>
  <si>
    <t>Zob wob DKNP sz</t>
  </si>
  <si>
    <t>2158000000</t>
  </si>
  <si>
    <t>Zob DKNP kaucje</t>
  </si>
  <si>
    <t>2158000007</t>
  </si>
  <si>
    <t>2158000008</t>
  </si>
  <si>
    <t>2158010000</t>
  </si>
  <si>
    <t>Zob DKNP zabezp</t>
  </si>
  <si>
    <t>2158040000</t>
  </si>
  <si>
    <t>Zob DKNP leas f</t>
  </si>
  <si>
    <t>2158050000</t>
  </si>
  <si>
    <t>2158140000</t>
  </si>
  <si>
    <t>2158160000</t>
  </si>
  <si>
    <t>Zob DKNP leasin</t>
  </si>
  <si>
    <t>2158160008</t>
  </si>
  <si>
    <t>KT_Zob dł.pozDK</t>
  </si>
  <si>
    <t>2158161000</t>
  </si>
  <si>
    <t>2158990000</t>
  </si>
  <si>
    <t>Zob poz fin DKN</t>
  </si>
  <si>
    <t>2159310000</t>
  </si>
  <si>
    <t>Zob potr.z wyna</t>
  </si>
  <si>
    <t>2159980000</t>
  </si>
  <si>
    <t>Zob DKNP wpł do</t>
  </si>
  <si>
    <t>2159990000</t>
  </si>
  <si>
    <t>2159990006</t>
  </si>
  <si>
    <t>KD Zob  nfin DK</t>
  </si>
  <si>
    <t>2159990008</t>
  </si>
  <si>
    <t>2160000000</t>
  </si>
  <si>
    <t>Zob DZNP DiU</t>
  </si>
  <si>
    <t>2160000006</t>
  </si>
  <si>
    <t>KD Zob DZNP DiU</t>
  </si>
  <si>
    <t>2160000008</t>
  </si>
  <si>
    <t>2162200000</t>
  </si>
  <si>
    <t>Zob DZNP NI, RA</t>
  </si>
  <si>
    <t>2201010000</t>
  </si>
  <si>
    <t>Rozr US poddoch</t>
  </si>
  <si>
    <t>2201030000</t>
  </si>
  <si>
    <t>Rozr US PIT</t>
  </si>
  <si>
    <t>2201040000</t>
  </si>
  <si>
    <t>Rozr US VAT</t>
  </si>
  <si>
    <t>2201040006</t>
  </si>
  <si>
    <t>KD Rozr US VAT</t>
  </si>
  <si>
    <t>2201040008</t>
  </si>
  <si>
    <t>2202010000</t>
  </si>
  <si>
    <t>Rozr ZUS</t>
  </si>
  <si>
    <t>2204010000</t>
  </si>
  <si>
    <t>Rozr.pod i opł.</t>
  </si>
  <si>
    <t>2204050000</t>
  </si>
  <si>
    <t>Rozr PWUG</t>
  </si>
  <si>
    <t>2204060000</t>
  </si>
  <si>
    <t>Rozr opł kary ś</t>
  </si>
  <si>
    <t>2204070000</t>
  </si>
  <si>
    <t>Rozr PFRON</t>
  </si>
  <si>
    <t>2211000000</t>
  </si>
  <si>
    <t>VAT należny</t>
  </si>
  <si>
    <t>2211020000</t>
  </si>
  <si>
    <t>VAT należny UE</t>
  </si>
  <si>
    <t>2211100000</t>
  </si>
  <si>
    <t>VAT naliczony</t>
  </si>
  <si>
    <t>2211110000</t>
  </si>
  <si>
    <t>VAT naliczony U</t>
  </si>
  <si>
    <t>2211990000</t>
  </si>
  <si>
    <t>VAT rozl na zob</t>
  </si>
  <si>
    <t>2391000000</t>
  </si>
  <si>
    <t>Rozr prac zalic</t>
  </si>
  <si>
    <t>2393000000</t>
  </si>
  <si>
    <t>Rozr prac f pł</t>
  </si>
  <si>
    <t>2393010000</t>
  </si>
  <si>
    <t>2393040000</t>
  </si>
  <si>
    <t>Rozr prac niep</t>
  </si>
  <si>
    <t>2393990000</t>
  </si>
  <si>
    <t>Rozlpotrodzeń</t>
  </si>
  <si>
    <t>2394000000</t>
  </si>
  <si>
    <t>Rozr ZFŚS DiU</t>
  </si>
  <si>
    <t>2394050000</t>
  </si>
  <si>
    <t>Rozr ZFŚS poż.</t>
  </si>
  <si>
    <t>2394970000</t>
  </si>
  <si>
    <t>Rozr ZFŚSpoz.Pr</t>
  </si>
  <si>
    <t>2394980000</t>
  </si>
  <si>
    <t>Rozr ZFŚS poz p</t>
  </si>
  <si>
    <t>2394990000</t>
  </si>
  <si>
    <t>Rozr ZFŚS poz e</t>
  </si>
  <si>
    <t>Szac zob premia</t>
  </si>
  <si>
    <t>Szac zob Barbór</t>
  </si>
  <si>
    <t>Szac z.nagr i d</t>
  </si>
  <si>
    <t>Szac zob niewyk</t>
  </si>
  <si>
    <t>Szac zob prac i</t>
  </si>
  <si>
    <t>2399000000</t>
  </si>
  <si>
    <t>Rozr podróże sł</t>
  </si>
  <si>
    <t>2399000006</t>
  </si>
  <si>
    <t>KD Rozr podróże</t>
  </si>
  <si>
    <t>2399000008</t>
  </si>
  <si>
    <t>2399040000</t>
  </si>
  <si>
    <t>Rozr ekw za en</t>
  </si>
  <si>
    <t>2399990000</t>
  </si>
  <si>
    <t>Rozr pozost z p</t>
  </si>
  <si>
    <t>2399990006</t>
  </si>
  <si>
    <t>KD Rozr ost z p</t>
  </si>
  <si>
    <t>2399990008</t>
  </si>
  <si>
    <t>2450002000</t>
  </si>
  <si>
    <t>Nal win sąd OKN</t>
  </si>
  <si>
    <t>2450005000</t>
  </si>
  <si>
    <t>Nal upadł OKNP</t>
  </si>
  <si>
    <t>OA Nal win sąd</t>
  </si>
  <si>
    <t>OA Nal upadł OK</t>
  </si>
  <si>
    <t>OA upad OKNP Di</t>
  </si>
  <si>
    <t>2499900000</t>
  </si>
  <si>
    <t>Rozl inwent nad</t>
  </si>
  <si>
    <t>2499901000</t>
  </si>
  <si>
    <t>Rozl inwent nie</t>
  </si>
  <si>
    <t>2499999000</t>
  </si>
  <si>
    <t>Rozliczenia tec</t>
  </si>
  <si>
    <t>2700990000</t>
  </si>
  <si>
    <t>Zob.n.kr_przedp</t>
  </si>
  <si>
    <t>2750990000</t>
  </si>
  <si>
    <t>3000100000</t>
  </si>
  <si>
    <t>RZ-j.p_materiał</t>
  </si>
  <si>
    <t>3000100009</t>
  </si>
  <si>
    <t>KT RZ-j.p_mater</t>
  </si>
  <si>
    <t>3000300000</t>
  </si>
  <si>
    <t>RZ-j.p_usługi</t>
  </si>
  <si>
    <t>3000300009</t>
  </si>
  <si>
    <t>KT RZ-j.p_usług</t>
  </si>
  <si>
    <t>3000400000</t>
  </si>
  <si>
    <t>RZ-j.p_ST i WN</t>
  </si>
  <si>
    <t>3001600000</t>
  </si>
  <si>
    <t>RZ-j.p_obiektRE</t>
  </si>
  <si>
    <t>3001700000</t>
  </si>
  <si>
    <t>RZ-j.p_media</t>
  </si>
  <si>
    <t>3001800000</t>
  </si>
  <si>
    <t>RZ-j.p_inneRE</t>
  </si>
  <si>
    <t>3001900000</t>
  </si>
  <si>
    <t>RZ-jp_sprzedażR</t>
  </si>
  <si>
    <t>3002000000</t>
  </si>
  <si>
    <t>RZ-j.pow-leasin</t>
  </si>
  <si>
    <t>3009900000</t>
  </si>
  <si>
    <t>RZ-j.p_poza MM</t>
  </si>
  <si>
    <t>3050100000</t>
  </si>
  <si>
    <t>RZ-j.np_materia</t>
  </si>
  <si>
    <t>3050100009</t>
  </si>
  <si>
    <t>KT RZ-j.np_mate</t>
  </si>
  <si>
    <t>3050300000</t>
  </si>
  <si>
    <t>RZ-j.np_usługi</t>
  </si>
  <si>
    <t>3050300009</t>
  </si>
  <si>
    <t>KT RZ-j.np_usłu</t>
  </si>
  <si>
    <t>3050400000</t>
  </si>
  <si>
    <t>RZ-j.np_STiWN</t>
  </si>
  <si>
    <t>3051000000</t>
  </si>
  <si>
    <t>RZ-j.np_KM</t>
  </si>
  <si>
    <t>3051500000</t>
  </si>
  <si>
    <t>RZ-j.np_ ZFŚS</t>
  </si>
  <si>
    <t>3051700000</t>
  </si>
  <si>
    <t>RZ-j.np_ media</t>
  </si>
  <si>
    <t>3051800000</t>
  </si>
  <si>
    <t>RZ-j.np_inneRE</t>
  </si>
  <si>
    <t>3051900000</t>
  </si>
  <si>
    <t>RZ-jnp_sprzedaż</t>
  </si>
  <si>
    <t>3059700000</t>
  </si>
  <si>
    <t>Rozl.VAT: WNT/I</t>
  </si>
  <si>
    <t>3059800000</t>
  </si>
  <si>
    <t>Samoopodatk. j.</t>
  </si>
  <si>
    <t>3059900000</t>
  </si>
  <si>
    <t>RZ-j.np_poza MM</t>
  </si>
  <si>
    <t>3100000000</t>
  </si>
  <si>
    <t>Materiały w mag</t>
  </si>
  <si>
    <t>3100400000</t>
  </si>
  <si>
    <t>Materiały nieza</t>
  </si>
  <si>
    <t>3109900000</t>
  </si>
  <si>
    <t>Materiały pozos</t>
  </si>
  <si>
    <t>OA Mater.w maga</t>
  </si>
  <si>
    <t>3400000000</t>
  </si>
  <si>
    <t>Róż.dostawy i z</t>
  </si>
  <si>
    <t>3409900000</t>
  </si>
  <si>
    <t>Róż.ewiden.inne</t>
  </si>
  <si>
    <t>3600100000</t>
  </si>
  <si>
    <t>D.w dr.nal.fin.</t>
  </si>
  <si>
    <t>3650100000</t>
  </si>
  <si>
    <t>D.dr.jnp-nal.fi</t>
  </si>
  <si>
    <t>3650300000</t>
  </si>
  <si>
    <t>D.w dr.jnp-zapa</t>
  </si>
  <si>
    <t>3700300000</t>
  </si>
  <si>
    <t>D.niefak.-usług</t>
  </si>
  <si>
    <t>3750100000</t>
  </si>
  <si>
    <t>D.nief.jnp-z.fi</t>
  </si>
  <si>
    <t>3750300000</t>
  </si>
  <si>
    <t>DnZ j.npow._ us</t>
  </si>
  <si>
    <t>Amort ŚT</t>
  </si>
  <si>
    <t>LE: Amort ŚT</t>
  </si>
  <si>
    <t>Amort.WN NKUP</t>
  </si>
  <si>
    <t>Amort.WN-PWUG n</t>
  </si>
  <si>
    <t>Amort.-nieruch.</t>
  </si>
  <si>
    <t>4100100000</t>
  </si>
  <si>
    <t>Materiały budow</t>
  </si>
  <si>
    <t>Materiały metal</t>
  </si>
  <si>
    <t>4100300000</t>
  </si>
  <si>
    <t>Materiały elekt</t>
  </si>
  <si>
    <t>Cz.zam.do masz.</t>
  </si>
  <si>
    <t>4100500000</t>
  </si>
  <si>
    <t>Materiały chemi</t>
  </si>
  <si>
    <t>4100600000</t>
  </si>
  <si>
    <t>Materiały gumow</t>
  </si>
  <si>
    <t>4100800000</t>
  </si>
  <si>
    <t>Mat.i sprzęt BH</t>
  </si>
  <si>
    <t>4100900000</t>
  </si>
  <si>
    <t>Paliwa pozostał</t>
  </si>
  <si>
    <t>4101000000</t>
  </si>
  <si>
    <t>Gazy techniczne</t>
  </si>
  <si>
    <t>Poz.mat.rem-eks</t>
  </si>
  <si>
    <t>4115000000</t>
  </si>
  <si>
    <t>Oleje i smary p</t>
  </si>
  <si>
    <t>4116200000</t>
  </si>
  <si>
    <t>Inne mater.prod</t>
  </si>
  <si>
    <t>4121000000</t>
  </si>
  <si>
    <t>Materiały biuro</t>
  </si>
  <si>
    <t>4122000000</t>
  </si>
  <si>
    <t>Mater.informacy</t>
  </si>
  <si>
    <t>4123000000</t>
  </si>
  <si>
    <t>Mater.informaty</t>
  </si>
  <si>
    <t>4124000000</t>
  </si>
  <si>
    <t>Artykuły spożyw</t>
  </si>
  <si>
    <t>4125000000</t>
  </si>
  <si>
    <t>Artykuły czysto</t>
  </si>
  <si>
    <t>4126000000</t>
  </si>
  <si>
    <t>Nisk.skł.maj-wy</t>
  </si>
  <si>
    <t>Zużycie mat. po</t>
  </si>
  <si>
    <t>Zużycie mat.poz</t>
  </si>
  <si>
    <t>4201500000</t>
  </si>
  <si>
    <t>EEna potrz.admi</t>
  </si>
  <si>
    <t>4203200000</t>
  </si>
  <si>
    <t>Ciep.na cel.poz</t>
  </si>
  <si>
    <t>4204200000</t>
  </si>
  <si>
    <t>Woda na c.pozat</t>
  </si>
  <si>
    <t>4300100000</t>
  </si>
  <si>
    <t>Usługi remontow</t>
  </si>
  <si>
    <t>4300200000</t>
  </si>
  <si>
    <t>Usługi eksploat</t>
  </si>
  <si>
    <t>4300210000</t>
  </si>
  <si>
    <t>Usł.pomiar.i le</t>
  </si>
  <si>
    <t>Poz.usł.eksploa</t>
  </si>
  <si>
    <t>4301070000</t>
  </si>
  <si>
    <t>Poz.k.trans.pal</t>
  </si>
  <si>
    <t>4301110000</t>
  </si>
  <si>
    <t>Usł.sprzętu tec</t>
  </si>
  <si>
    <t>4301900000</t>
  </si>
  <si>
    <t>Poz.usługi tran</t>
  </si>
  <si>
    <t>4304010000</t>
  </si>
  <si>
    <t>Usł.telekom.tel</t>
  </si>
  <si>
    <t>Usł.telekom.poz</t>
  </si>
  <si>
    <t>4304060000</t>
  </si>
  <si>
    <t>Internet</t>
  </si>
  <si>
    <t>4304140000</t>
  </si>
  <si>
    <t>Usł.świadcz.p.C</t>
  </si>
  <si>
    <t>4304170000</t>
  </si>
  <si>
    <t>Niskocen.oprogr</t>
  </si>
  <si>
    <t>4305100000</t>
  </si>
  <si>
    <t>Usługi prawne</t>
  </si>
  <si>
    <t>4305400000</t>
  </si>
  <si>
    <t>Audyty</t>
  </si>
  <si>
    <t>4305500000</t>
  </si>
  <si>
    <t>Ekspertyzy</t>
  </si>
  <si>
    <t>4306000000</t>
  </si>
  <si>
    <t>Dzierżawa/najem</t>
  </si>
  <si>
    <t>4306030000</t>
  </si>
  <si>
    <t>Usł.najm.,dzier</t>
  </si>
  <si>
    <t>4306040000</t>
  </si>
  <si>
    <t>Poz.usł.najm.i</t>
  </si>
  <si>
    <t>4306142000</t>
  </si>
  <si>
    <t>Leas_n.wart-zwM</t>
  </si>
  <si>
    <t>4306143000</t>
  </si>
  <si>
    <t>Leas_kr.ter-zwM</t>
  </si>
  <si>
    <t>4307300000</t>
  </si>
  <si>
    <t>Usł.zagospodar.</t>
  </si>
  <si>
    <t>4308200000</t>
  </si>
  <si>
    <t>Ochrona mienia</t>
  </si>
  <si>
    <t>4308300000</t>
  </si>
  <si>
    <t>Usł.utrzymania</t>
  </si>
  <si>
    <t>4308400000</t>
  </si>
  <si>
    <t>Usługi komunaln</t>
  </si>
  <si>
    <t>4308500000</t>
  </si>
  <si>
    <t>Usł.archiw.,nis</t>
  </si>
  <si>
    <t>Poz.usł.pocztow</t>
  </si>
  <si>
    <t>4311500000</t>
  </si>
  <si>
    <t>Usługi kuriersk</t>
  </si>
  <si>
    <t>4319010000</t>
  </si>
  <si>
    <t>Usługi informac</t>
  </si>
  <si>
    <t>4319030000</t>
  </si>
  <si>
    <t>Tłumaczenia</t>
  </si>
  <si>
    <t>4319040000</t>
  </si>
  <si>
    <t>Usł.bank.i inst</t>
  </si>
  <si>
    <t>4319100000</t>
  </si>
  <si>
    <t>Ogł.pr.nie zw.z</t>
  </si>
  <si>
    <t>4319120000</t>
  </si>
  <si>
    <t>Usł.sporz.dok.t</t>
  </si>
  <si>
    <t>Pozostałe usług</t>
  </si>
  <si>
    <t>Poz usł NKUP</t>
  </si>
  <si>
    <t>4411100000</t>
  </si>
  <si>
    <t>Płace zas.w.pod</t>
  </si>
  <si>
    <t>4411200000</t>
  </si>
  <si>
    <t>Płace zas.w.cho</t>
  </si>
  <si>
    <t>4411300000</t>
  </si>
  <si>
    <t>Płace poz.stałe</t>
  </si>
  <si>
    <t>4411310000</t>
  </si>
  <si>
    <t>Płace dod.staż.</t>
  </si>
  <si>
    <t>4411320000</t>
  </si>
  <si>
    <t>Płace dod.war.u</t>
  </si>
  <si>
    <t>4411330000</t>
  </si>
  <si>
    <t>Średn.urlop.dod</t>
  </si>
  <si>
    <t>4411340000</t>
  </si>
  <si>
    <t>Płace inne st.e</t>
  </si>
  <si>
    <t>4412110000</t>
  </si>
  <si>
    <t>Premia roczna</t>
  </si>
  <si>
    <t>4412110005</t>
  </si>
  <si>
    <t>Premia roczna R</t>
  </si>
  <si>
    <t>4412120005</t>
  </si>
  <si>
    <t>Barb/Dz.En.-zm.</t>
  </si>
  <si>
    <t>4412210000</t>
  </si>
  <si>
    <t>Pr.mot.od wynik</t>
  </si>
  <si>
    <t>4412290000</t>
  </si>
  <si>
    <t>Poz.motyw.skl.w</t>
  </si>
  <si>
    <t>4413100000</t>
  </si>
  <si>
    <t>Dodatki zmianow</t>
  </si>
  <si>
    <t>4413200000</t>
  </si>
  <si>
    <t>Godziny nadlicz</t>
  </si>
  <si>
    <t>4413300000</t>
  </si>
  <si>
    <t>Nagrody jubileu</t>
  </si>
  <si>
    <t>4413400000</t>
  </si>
  <si>
    <t>Ekwiwalent za u</t>
  </si>
  <si>
    <t>4413500000</t>
  </si>
  <si>
    <t>Odpr.emeryt.i r</t>
  </si>
  <si>
    <t>4413900000</t>
  </si>
  <si>
    <t>Pozost.skł.wyna</t>
  </si>
  <si>
    <t>4414000000</t>
  </si>
  <si>
    <t>Wynagrodzenia R</t>
  </si>
  <si>
    <t>4415000000</t>
  </si>
  <si>
    <t>Um.zlec.i o dzi</t>
  </si>
  <si>
    <t>4418000005</t>
  </si>
  <si>
    <t>Wycena rezerw p</t>
  </si>
  <si>
    <t>4421040005</t>
  </si>
  <si>
    <t>Narzuty.rez.pr.</t>
  </si>
  <si>
    <t>4421050005</t>
  </si>
  <si>
    <t>Narzut.rez.pr.i</t>
  </si>
  <si>
    <t>4421110000</t>
  </si>
  <si>
    <t>Ub.emer.wypł.</t>
  </si>
  <si>
    <t>4421120000</t>
  </si>
  <si>
    <t>Ub.emer.FB</t>
  </si>
  <si>
    <t>4421210000</t>
  </si>
  <si>
    <t>Ubezp.rent.(wyp</t>
  </si>
  <si>
    <t>4421220000</t>
  </si>
  <si>
    <t>Ubezp.rent.FB</t>
  </si>
  <si>
    <t>4421310000</t>
  </si>
  <si>
    <t>Ub.wypadk.wypł.</t>
  </si>
  <si>
    <t>4421320000</t>
  </si>
  <si>
    <t>Ub.wypadk.FB</t>
  </si>
  <si>
    <t>4421510000</t>
  </si>
  <si>
    <t>Składki na FP</t>
  </si>
  <si>
    <t>4421520000</t>
  </si>
  <si>
    <t>Składki na FP -</t>
  </si>
  <si>
    <t>4421610000</t>
  </si>
  <si>
    <t>Skład.FGŚP</t>
  </si>
  <si>
    <t>4421620000</t>
  </si>
  <si>
    <t>Skład.FGŚP FB</t>
  </si>
  <si>
    <t>Odpis ZFŚS(wypł</t>
  </si>
  <si>
    <t>4423000000</t>
  </si>
  <si>
    <t>Emerytury pomos</t>
  </si>
  <si>
    <t>Szkolenia</t>
  </si>
  <si>
    <t>Opieka med.prac</t>
  </si>
  <si>
    <t>4426210000</t>
  </si>
  <si>
    <t>Taryfa en.wypł.</t>
  </si>
  <si>
    <t>4426400000</t>
  </si>
  <si>
    <t>PPE (wypłacone)</t>
  </si>
  <si>
    <t>4426400005</t>
  </si>
  <si>
    <t>PPE (zm.rezerwy</t>
  </si>
  <si>
    <t>Świadczenia BHP</t>
  </si>
  <si>
    <t>4429000000</t>
  </si>
  <si>
    <t>Inne świadczeni</t>
  </si>
  <si>
    <t>4501000000</t>
  </si>
  <si>
    <t>Pod.od nierucho</t>
  </si>
  <si>
    <t>4501900000</t>
  </si>
  <si>
    <t>PN-pozostały</t>
  </si>
  <si>
    <t>4503000000</t>
  </si>
  <si>
    <t>Podatek od śr.t</t>
  </si>
  <si>
    <t>4505300000</t>
  </si>
  <si>
    <t>Vat nie pod.odl</t>
  </si>
  <si>
    <t>Opłaty PFRON NK</t>
  </si>
  <si>
    <t>4518000000</t>
  </si>
  <si>
    <t>Poz.podatki i o</t>
  </si>
  <si>
    <t>4801100000</t>
  </si>
  <si>
    <t>Del.kraj.przeja</t>
  </si>
  <si>
    <t>Del.kraj.przej.</t>
  </si>
  <si>
    <t>4801200000</t>
  </si>
  <si>
    <t>Del.kraj.hotele</t>
  </si>
  <si>
    <t>4801300000</t>
  </si>
  <si>
    <t>Del.kraj.diety</t>
  </si>
  <si>
    <t>4803110000</t>
  </si>
  <si>
    <t>Ubezp.majątkowe</t>
  </si>
  <si>
    <t>4803130000</t>
  </si>
  <si>
    <t>Ubezp.śr.transp</t>
  </si>
  <si>
    <t>4803200000</t>
  </si>
  <si>
    <t>Ubezpieczenia O</t>
  </si>
  <si>
    <t>Ubezp OC NKUP</t>
  </si>
  <si>
    <t>4803300000</t>
  </si>
  <si>
    <t>Ubezp.pozostał.</t>
  </si>
  <si>
    <t>Skł na org NKUP</t>
  </si>
  <si>
    <t>Koszty reprezen</t>
  </si>
  <si>
    <t>4811000000</t>
  </si>
  <si>
    <t>Wyn.umowy o zar</t>
  </si>
  <si>
    <t>4823000000</t>
  </si>
  <si>
    <t>Ryczałty samoch</t>
  </si>
  <si>
    <t>4890000005</t>
  </si>
  <si>
    <t>Poz.koszty rodz</t>
  </si>
  <si>
    <t>4900000000</t>
  </si>
  <si>
    <t>Rozliczenie kos</t>
  </si>
  <si>
    <t>4900100000</t>
  </si>
  <si>
    <t>Rozl.kosz.prod.</t>
  </si>
  <si>
    <t>4900500000</t>
  </si>
  <si>
    <t>6020300000</t>
  </si>
  <si>
    <t>PWT-Niezakoń.us</t>
  </si>
  <si>
    <t>AP_WFróż.pod.bi</t>
  </si>
  <si>
    <t>AP_WF.k.okr.nie</t>
  </si>
  <si>
    <t>AP_WFrez.odpr.e</t>
  </si>
  <si>
    <t>AP_WFrez.jubile</t>
  </si>
  <si>
    <t>AP_WFpremia pra</t>
  </si>
  <si>
    <t>AP_WFrez.na url</t>
  </si>
  <si>
    <t>AP_WFr.pod.bil.</t>
  </si>
  <si>
    <t>AP_WFwyn.swiad.</t>
  </si>
  <si>
    <t>AP_WF poz.rez.b</t>
  </si>
  <si>
    <t>AP_WF-doszac.ko</t>
  </si>
  <si>
    <t>AP_WF-pozostałe</t>
  </si>
  <si>
    <t>Akt pod_leasing</t>
  </si>
  <si>
    <t>AP_ICD_Z/Sakt.s</t>
  </si>
  <si>
    <t>AP_ICD_Z/Sakt.i</t>
  </si>
  <si>
    <t>6410100000</t>
  </si>
  <si>
    <t>RMK krót.ubezp.</t>
  </si>
  <si>
    <t>6410200000</t>
  </si>
  <si>
    <t>RMK krót.Ubezp.</t>
  </si>
  <si>
    <t>6410300000</t>
  </si>
  <si>
    <t>RMK kr.ubez.kom</t>
  </si>
  <si>
    <t>6410400000</t>
  </si>
  <si>
    <t>6410500000</t>
  </si>
  <si>
    <t>RMKkrót.usł.inf</t>
  </si>
  <si>
    <t>6410700000</t>
  </si>
  <si>
    <t>RMK krót.usł.te</t>
  </si>
  <si>
    <t>6411200000</t>
  </si>
  <si>
    <t>RMKkrót.wydaw.p</t>
  </si>
  <si>
    <t>6411400000</t>
  </si>
  <si>
    <t>RMK krót.szkole</t>
  </si>
  <si>
    <t>6412100000</t>
  </si>
  <si>
    <t>RMKk.pod.środ.t</t>
  </si>
  <si>
    <t>6412500000</t>
  </si>
  <si>
    <t>RMK krót.rozli.</t>
  </si>
  <si>
    <t>6419900000</t>
  </si>
  <si>
    <t>RMK krót_Pozost</t>
  </si>
  <si>
    <t>6510990000</t>
  </si>
  <si>
    <t>Inne RM krót.po</t>
  </si>
  <si>
    <t>7135000000</t>
  </si>
  <si>
    <t>S.usł.najmu i d</t>
  </si>
  <si>
    <t>P.sprzed.usł.do</t>
  </si>
  <si>
    <t>7139900000</t>
  </si>
  <si>
    <t>P.sprzed.poz.us</t>
  </si>
  <si>
    <t>7148900000</t>
  </si>
  <si>
    <t>P.Sprz.pozos.ma</t>
  </si>
  <si>
    <t>KS usług - dosz</t>
  </si>
  <si>
    <t>7239900000</t>
  </si>
  <si>
    <t>KS pozostałych</t>
  </si>
  <si>
    <t>7246500000</t>
  </si>
  <si>
    <t>W.sprz.mat.zbęd</t>
  </si>
  <si>
    <t>7270000000</t>
  </si>
  <si>
    <t>Koszty ogól.zar</t>
  </si>
  <si>
    <t>7500000050</t>
  </si>
  <si>
    <t>PF Ods rach ban</t>
  </si>
  <si>
    <t>7500170000</t>
  </si>
  <si>
    <t>PF Ods na.C.Poo</t>
  </si>
  <si>
    <t>PF Ods budż zwr</t>
  </si>
  <si>
    <t>PF Dod RK nal h</t>
  </si>
  <si>
    <t>7530699050</t>
  </si>
  <si>
    <t>PF Dod RK p. zo</t>
  </si>
  <si>
    <t>7550640000</t>
  </si>
  <si>
    <t>KF Ods zob leas</t>
  </si>
  <si>
    <t>7550656000</t>
  </si>
  <si>
    <t>KF Ods zo.C.Poo</t>
  </si>
  <si>
    <t>KF Ods z.C.Pool</t>
  </si>
  <si>
    <t>7550656100</t>
  </si>
  <si>
    <t>KF CP rozl kosz</t>
  </si>
  <si>
    <t>7550699050</t>
  </si>
  <si>
    <t>KF Ods inn. zob</t>
  </si>
  <si>
    <t>KF Ods od zob b</t>
  </si>
  <si>
    <t>7580001050</t>
  </si>
  <si>
    <t>KF Uj. RK śr. p</t>
  </si>
  <si>
    <t>KF Uj RK śr. pi</t>
  </si>
  <si>
    <t>7590696000</t>
  </si>
  <si>
    <t>KF Prow otrz. g</t>
  </si>
  <si>
    <t>7591099050</t>
  </si>
  <si>
    <t>KF PKF od poz n</t>
  </si>
  <si>
    <t>PPO_Roz.OI.nale</t>
  </si>
  <si>
    <t>7640804000</t>
  </si>
  <si>
    <t>PPO_Wynagr.płat</t>
  </si>
  <si>
    <t>7640909000</t>
  </si>
  <si>
    <t>PPO_Odszkodowa.</t>
  </si>
  <si>
    <t>7649910000</t>
  </si>
  <si>
    <t>PPO_Zlikw/sprz.</t>
  </si>
  <si>
    <t>7649990000</t>
  </si>
  <si>
    <t>PPO_Zaokr/małe</t>
  </si>
  <si>
    <t>PKO_Zaokrąg.mał</t>
  </si>
  <si>
    <t>8010000000</t>
  </si>
  <si>
    <t>Kapitał podstaw</t>
  </si>
  <si>
    <t>8029900000</t>
  </si>
  <si>
    <t>K.zap pozost</t>
  </si>
  <si>
    <t>8100000000</t>
  </si>
  <si>
    <t>Rozliczenie WF</t>
  </si>
  <si>
    <t>8100100000</t>
  </si>
  <si>
    <t>Z.zatrz_z WF l.</t>
  </si>
  <si>
    <t>8100400000</t>
  </si>
  <si>
    <t>Z.zatrz_kor bł</t>
  </si>
  <si>
    <t>8101000000</t>
  </si>
  <si>
    <t>Z.zatrz_ICD zm.</t>
  </si>
  <si>
    <t>Z.zatrz_ICD pod</t>
  </si>
  <si>
    <t>8101200000</t>
  </si>
  <si>
    <t>Rez pod_wart RA</t>
  </si>
  <si>
    <t>Rez pod_nal ods</t>
  </si>
  <si>
    <t>Rez pod_przych</t>
  </si>
  <si>
    <t>Rez pod_leasing</t>
  </si>
  <si>
    <t>Rez pod_pozost</t>
  </si>
  <si>
    <t>Rez. kr_św em-r</t>
  </si>
  <si>
    <t>Rez. kr_nagr ju</t>
  </si>
  <si>
    <t>8211080000</t>
  </si>
  <si>
    <t>Rez. kr_premia</t>
  </si>
  <si>
    <t>Rez.dł_św. em-r</t>
  </si>
  <si>
    <t>Rez.dł_nagr jub</t>
  </si>
  <si>
    <t>Rez. kr_str na</t>
  </si>
  <si>
    <t>Rez. kr_pozost</t>
  </si>
  <si>
    <t>Rez. dł_pozost</t>
  </si>
  <si>
    <t>8401140000</t>
  </si>
  <si>
    <t>PPO kr_Przedp u</t>
  </si>
  <si>
    <t>8401990000</t>
  </si>
  <si>
    <t>PPO kr_Poz rozl</t>
  </si>
  <si>
    <t>8500000000</t>
  </si>
  <si>
    <t>ZFŚS_wp_BO</t>
  </si>
  <si>
    <t>8500001000</t>
  </si>
  <si>
    <t>ZFŚS_wp_odp pod</t>
  </si>
  <si>
    <t>8500006000</t>
  </si>
  <si>
    <t>ZFŚS_wp_ods od</t>
  </si>
  <si>
    <t>8500150000</t>
  </si>
  <si>
    <t>ZFSS_wppr_poż(+</t>
  </si>
  <si>
    <t>8501112000</t>
  </si>
  <si>
    <t>ZFŚŚ_wypr_obozy</t>
  </si>
  <si>
    <t>8501114000</t>
  </si>
  <si>
    <t>ZFŚŚ_wypr_ziel</t>
  </si>
  <si>
    <t>8501122000</t>
  </si>
  <si>
    <t>ZFŚS_wy_pr_sana</t>
  </si>
  <si>
    <t>8501124000</t>
  </si>
  <si>
    <t>ZFŚŚ_wypr_wcz p</t>
  </si>
  <si>
    <t>8501127000</t>
  </si>
  <si>
    <t>ZFŚŚ_wypr_wyp w</t>
  </si>
  <si>
    <t>8501162000</t>
  </si>
  <si>
    <t>ZFŚŚ_wypr_zapom</t>
  </si>
  <si>
    <t>8501222000</t>
  </si>
  <si>
    <t>ZFŚS_wy_em_sana</t>
  </si>
  <si>
    <t>8501262000</t>
  </si>
  <si>
    <t>ZFŚŚ_wyem_zapom</t>
  </si>
  <si>
    <t>9010000074</t>
  </si>
  <si>
    <t>W.br.RAT(74-b.o</t>
  </si>
  <si>
    <t>9010000076</t>
  </si>
  <si>
    <t>W.br.RAT(76-b.o</t>
  </si>
  <si>
    <t>9010000111</t>
  </si>
  <si>
    <t>WB_RAT11-Podat</t>
  </si>
  <si>
    <t>9010004074</t>
  </si>
  <si>
    <t>LE: W.br.RAT(74</t>
  </si>
  <si>
    <t>9010010003</t>
  </si>
  <si>
    <t>WP_ Bud/lok 03-</t>
  </si>
  <si>
    <t>9010020003</t>
  </si>
  <si>
    <t>WP_ O.inż.l.i w</t>
  </si>
  <si>
    <t>9010030003</t>
  </si>
  <si>
    <t>WP_Kot/masz_e03</t>
  </si>
  <si>
    <t>9010040003</t>
  </si>
  <si>
    <t>WP_Masz/urz 03-</t>
  </si>
  <si>
    <t>9010050003</t>
  </si>
  <si>
    <t>WP_Sp.masz 03-P</t>
  </si>
  <si>
    <t>9010060003</t>
  </si>
  <si>
    <t>WP_ Urz.tech03-</t>
  </si>
  <si>
    <t>9010070003</t>
  </si>
  <si>
    <t>WP_ Śr.trans03-</t>
  </si>
  <si>
    <t>9010080003</t>
  </si>
  <si>
    <t>WP_Narz/prz 03-</t>
  </si>
  <si>
    <t>9010990000</t>
  </si>
  <si>
    <t>Pozostałe SMT</t>
  </si>
  <si>
    <t>9011000111</t>
  </si>
  <si>
    <t>Umorz.RAT11-Pod</t>
  </si>
  <si>
    <t>9011010003</t>
  </si>
  <si>
    <t>UM_ Bud. i lok(</t>
  </si>
  <si>
    <t>9011020003</t>
  </si>
  <si>
    <t>UM_ O.inż.l.i w</t>
  </si>
  <si>
    <t>9011030003</t>
  </si>
  <si>
    <t>UM_ K.i masz.e.</t>
  </si>
  <si>
    <t>9011040003</t>
  </si>
  <si>
    <t>UM_ Masz,urz.og</t>
  </si>
  <si>
    <t>9011050003</t>
  </si>
  <si>
    <t>UM_ Sp.masz,urz</t>
  </si>
  <si>
    <t>9011060003</t>
  </si>
  <si>
    <t>UM_ Urz.tech.(0</t>
  </si>
  <si>
    <t>9011070003</t>
  </si>
  <si>
    <t>UM_ Śr. i trans</t>
  </si>
  <si>
    <t>9011080003</t>
  </si>
  <si>
    <t>UM_ Narz.prz,ru</t>
  </si>
  <si>
    <t>9011090174</t>
  </si>
  <si>
    <t>Umorz.RAT(74-b.</t>
  </si>
  <si>
    <t>9011090176</t>
  </si>
  <si>
    <t>Umorz.RAT(76-b.</t>
  </si>
  <si>
    <t>9011094174</t>
  </si>
  <si>
    <t>LE: Um.RAT(74-b</t>
  </si>
  <si>
    <t>9011230111</t>
  </si>
  <si>
    <t>9011230211</t>
  </si>
  <si>
    <t>Umorz.WN(11-Pod</t>
  </si>
  <si>
    <t>9012090005</t>
  </si>
  <si>
    <t>OA_RAT(05-odpMS</t>
  </si>
  <si>
    <t>9012090007</t>
  </si>
  <si>
    <t>OA_RAT(07-odpPS</t>
  </si>
  <si>
    <t>9012090176</t>
  </si>
  <si>
    <t>OA_RAT(76-PSR b</t>
  </si>
  <si>
    <t>9020000211</t>
  </si>
  <si>
    <t>WB_WN b/PWUG11-</t>
  </si>
  <si>
    <t>9020000311</t>
  </si>
  <si>
    <t>WB_WN_PWUGnab11</t>
  </si>
  <si>
    <t>9020140003</t>
  </si>
  <si>
    <t>WP_Lic.komp03-P</t>
  </si>
  <si>
    <t>9020160003</t>
  </si>
  <si>
    <t>WP_PWUG nab03-P</t>
  </si>
  <si>
    <t>9021000211</t>
  </si>
  <si>
    <t>Um.WN b/PWUG_Po</t>
  </si>
  <si>
    <t>9021140003</t>
  </si>
  <si>
    <t>UM_Lic.prog.kom</t>
  </si>
  <si>
    <t>9021160003</t>
  </si>
  <si>
    <t>UM_PWUG nabyte(</t>
  </si>
  <si>
    <t>9060000011</t>
  </si>
  <si>
    <t>WP_NI (11)</t>
  </si>
  <si>
    <t>9060010003</t>
  </si>
  <si>
    <t>WP_Nier.inw.Bud</t>
  </si>
  <si>
    <t>9061010003</t>
  </si>
  <si>
    <t>Um_Nier.inwBud0</t>
  </si>
  <si>
    <t>9080100003</t>
  </si>
  <si>
    <t>WP_RAT w bud03P</t>
  </si>
  <si>
    <t>9080100011</t>
  </si>
  <si>
    <t>WP_RATwB (11)</t>
  </si>
  <si>
    <t>9080200003</t>
  </si>
  <si>
    <t>WP_WN n/odd dou</t>
  </si>
  <si>
    <t>9080200011</t>
  </si>
  <si>
    <t>WP_WNnieoddane</t>
  </si>
  <si>
    <t>9092000000</t>
  </si>
  <si>
    <t>KT ewid.wyposaż</t>
  </si>
  <si>
    <t>9210000120</t>
  </si>
  <si>
    <t>Zob.war.udziel.</t>
  </si>
  <si>
    <t>9249990103</t>
  </si>
  <si>
    <t>Rozlicz.inw.nie</t>
  </si>
  <si>
    <t>9290000000</t>
  </si>
  <si>
    <t>KT do pozabil.z</t>
  </si>
  <si>
    <t>9400230111</t>
  </si>
  <si>
    <t>Amortyz. podat.</t>
  </si>
  <si>
    <t>9401100003</t>
  </si>
  <si>
    <t>Amort RAT 03PSR</t>
  </si>
  <si>
    <t>9401190005</t>
  </si>
  <si>
    <t>Am.RAT,WN,NI-05</t>
  </si>
  <si>
    <t>9401190007</t>
  </si>
  <si>
    <t>Amo RAT(07-odpP</t>
  </si>
  <si>
    <t>9401190174</t>
  </si>
  <si>
    <t>AmoRAT(74-MSSFb</t>
  </si>
  <si>
    <t>9401190176</t>
  </si>
  <si>
    <t>AmoRAT(76-PSR b</t>
  </si>
  <si>
    <t>9401194174</t>
  </si>
  <si>
    <t>LE: Am.RAT(74-b</t>
  </si>
  <si>
    <t>9402120003</t>
  </si>
  <si>
    <t>Amort WN 03PSR</t>
  </si>
  <si>
    <t>9402121003</t>
  </si>
  <si>
    <t>Amort PWUGnab03</t>
  </si>
  <si>
    <t>9402190174</t>
  </si>
  <si>
    <t>AmoWN(74-MSSFb.</t>
  </si>
  <si>
    <t>9402190176</t>
  </si>
  <si>
    <t>AmoWN(76-PSR b.</t>
  </si>
  <si>
    <t>9403100003</t>
  </si>
  <si>
    <t>Am.Nier.Inw.03-</t>
  </si>
  <si>
    <t>9790000000</t>
  </si>
  <si>
    <t>KT.zamk.gr.7</t>
  </si>
  <si>
    <t>Podatkowe zwięk</t>
  </si>
  <si>
    <t>9810000000</t>
  </si>
  <si>
    <t>Zys.zat.z lat u</t>
  </si>
  <si>
    <t>9810000001</t>
  </si>
  <si>
    <t>Rozl. wyniku_OD</t>
  </si>
  <si>
    <t>9900000000</t>
  </si>
  <si>
    <t>Poz.p/bilan-mig</t>
  </si>
  <si>
    <t>9920000000</t>
  </si>
  <si>
    <t>Poz.p/bilans-mi</t>
  </si>
  <si>
    <t>9930000000</t>
  </si>
  <si>
    <t>9940000000</t>
  </si>
  <si>
    <t>9999000000</t>
  </si>
  <si>
    <t>Konto techniczn</t>
  </si>
  <si>
    <t xml:space="preserve">pozostaje do wpłaty </t>
  </si>
  <si>
    <t>korekta przychodów wynikająca z faktur  przychodowych wystawionych w 2024 roku, a dotyczących przychodów z 2023 roku - sporządzono odpowiednie korekty CIT za poprzedni rok</t>
  </si>
  <si>
    <t>4101100005</t>
  </si>
  <si>
    <t>Zuż.mat.rem-eks</t>
  </si>
  <si>
    <t>4305410000</t>
  </si>
  <si>
    <t>Badania bilansu</t>
  </si>
  <si>
    <t>4319900005</t>
  </si>
  <si>
    <t>Usł.szacunki RE</t>
  </si>
  <si>
    <t>Opłaty notarial</t>
  </si>
  <si>
    <t>4518100000</t>
  </si>
  <si>
    <t>Opłaty sądowe</t>
  </si>
  <si>
    <t>4518200000</t>
  </si>
  <si>
    <t>Opłaty skarbowe</t>
  </si>
  <si>
    <t>Del.kraj.hotel</t>
  </si>
  <si>
    <t>AP_WFstraty pod</t>
  </si>
  <si>
    <t>Sprz.poz.usług_</t>
  </si>
  <si>
    <t>KF Ods zob hand</t>
  </si>
  <si>
    <t>7580670050</t>
  </si>
  <si>
    <t>KF Uj RK zob. h</t>
  </si>
  <si>
    <t>7640919000</t>
  </si>
  <si>
    <t>PPO_Kary i grzy</t>
  </si>
  <si>
    <t>7640919009</t>
  </si>
  <si>
    <t>7649999000</t>
  </si>
  <si>
    <t>PPO_Pozostałe P</t>
  </si>
  <si>
    <t>7699999000</t>
  </si>
  <si>
    <t>PKO_Inne PKO</t>
  </si>
  <si>
    <t>Pod. odr_r.b._a</t>
  </si>
  <si>
    <t>Pod. odr_r.b_re</t>
  </si>
  <si>
    <t>różnice kursowe z XII</t>
  </si>
  <si>
    <t>Korekta cen transferowych 2023</t>
  </si>
  <si>
    <t>szacunki 2022/2023</t>
  </si>
  <si>
    <t>rozliczenie 2023</t>
  </si>
  <si>
    <t>korekta doszacowania kosztów (KTC poprzedniego roku)</t>
  </si>
  <si>
    <t>PZ 01.01.2024 k.wydziałowe</t>
  </si>
  <si>
    <t>31.01.2024</t>
  </si>
  <si>
    <t>filtr (data PZ 2024 towar otrzymaliśmy w 2023 i wtedy został zużyty)</t>
  </si>
  <si>
    <t>filtr</t>
  </si>
  <si>
    <t>krata</t>
  </si>
  <si>
    <t>spawanie - czerpaki</t>
  </si>
  <si>
    <t>Razem koszty NKUP 2024</t>
  </si>
  <si>
    <t>9014018376</t>
  </si>
  <si>
    <t>Protokół z inwentaryzacji prac SATO dok. 370001459/22</t>
  </si>
  <si>
    <t>audyty</t>
  </si>
  <si>
    <t>betrans</t>
  </si>
  <si>
    <t>elbest security</t>
  </si>
  <si>
    <t>konto wyksięgowania</t>
  </si>
  <si>
    <t>koszt wytworzenia do F-ry 9014018432</t>
  </si>
  <si>
    <t>koszt wytworzenia do F-r 9014018376; 9014018396; 9014018397;</t>
  </si>
  <si>
    <t xml:space="preserve">Odpis roczny na ZFSS              3 126 098,91 zł                                        wpłata 75% do maja                                                                                             we wrześniu 25%                  </t>
  </si>
  <si>
    <t>W.NETTO LIKW MA</t>
  </si>
  <si>
    <t>OA materiały</t>
  </si>
  <si>
    <t>4301900005</t>
  </si>
  <si>
    <t>Poz.usł.transpo</t>
  </si>
  <si>
    <t>4301900009</t>
  </si>
  <si>
    <t>4305300000</t>
  </si>
  <si>
    <t>Usługi konsulti</t>
  </si>
  <si>
    <t>4305400005</t>
  </si>
  <si>
    <t>Audyty rez</t>
  </si>
  <si>
    <t>4305400009</t>
  </si>
  <si>
    <t>Audyty NKUP</t>
  </si>
  <si>
    <t>4305410005</t>
  </si>
  <si>
    <t>Bad.bilansu REZ</t>
  </si>
  <si>
    <t>Usługi wsparcia</t>
  </si>
  <si>
    <t>4308200005</t>
  </si>
  <si>
    <t>Ochrona mienia-</t>
  </si>
  <si>
    <t>4308200009</t>
  </si>
  <si>
    <t>4308300005</t>
  </si>
  <si>
    <t>Usł.utrzym.czys</t>
  </si>
  <si>
    <t>4416300005</t>
  </si>
  <si>
    <t>Nagr.jubileusz.</t>
  </si>
  <si>
    <t>4416500005</t>
  </si>
  <si>
    <t>Odpr.emer.-rent</t>
  </si>
  <si>
    <t>4424200000</t>
  </si>
  <si>
    <t>Konferencje</t>
  </si>
  <si>
    <t>4427100005</t>
  </si>
  <si>
    <t>4508060000</t>
  </si>
  <si>
    <t>Emisja in.zanie</t>
  </si>
  <si>
    <t>4518000009</t>
  </si>
  <si>
    <t>Opł.notarialne</t>
  </si>
  <si>
    <t>4806100000</t>
  </si>
  <si>
    <t>4900400000</t>
  </si>
  <si>
    <t>Rozl.koszt.na P</t>
  </si>
  <si>
    <t>PF CP rozl korz</t>
  </si>
  <si>
    <t>KF EZDrez ak_em</t>
  </si>
  <si>
    <t>KF EZDrez ak_ju</t>
  </si>
  <si>
    <t>7649999009</t>
  </si>
  <si>
    <t>PKO_War.net.zli</t>
  </si>
  <si>
    <t>7691399000</t>
  </si>
  <si>
    <t>PKO_Likwid.szkó</t>
  </si>
  <si>
    <t>PDOP lat ub.</t>
  </si>
  <si>
    <t>9765000074</t>
  </si>
  <si>
    <t>PKO_WN(74-MSSFb</t>
  </si>
  <si>
    <t>9765000076</t>
  </si>
  <si>
    <t>PKO_WN(76-PSRb.</t>
  </si>
  <si>
    <t>Podatk.zwi.kosz</t>
  </si>
  <si>
    <t>sprawdzać - w ciągu roku ma tu być    - 1 271 777,83</t>
  </si>
  <si>
    <t>Opłaty notarialne</t>
  </si>
  <si>
    <t>opłaty sądowe i notarialne nkup</t>
  </si>
  <si>
    <t>wyksięgowanie KTC z 2023 - księgowanie z 5 i na 2</t>
  </si>
  <si>
    <t>Faktury przychodowe 2024 zaksięgowane w 2025r.</t>
  </si>
  <si>
    <t xml:space="preserve">wyksięgowanie KCT z poprzedniego roku (księgowanie bieżące z "9" jako KUP ujęte w CIT-8 w poprzednim roku </t>
  </si>
  <si>
    <t>840600000</t>
  </si>
  <si>
    <t>Nak.inw.koszt u</t>
  </si>
  <si>
    <t>2108050007</t>
  </si>
  <si>
    <t>KD Zob DKP leas</t>
  </si>
  <si>
    <t>2108050008</t>
  </si>
  <si>
    <t>KT Zob DKP leas</t>
  </si>
  <si>
    <t>4113200000</t>
  </si>
  <si>
    <t>Pozostałe sorbe</t>
  </si>
  <si>
    <t>4114400000</t>
  </si>
  <si>
    <t>Poz.addyt.i che</t>
  </si>
  <si>
    <t>Koszty org.spot</t>
  </si>
  <si>
    <t>4806200000</t>
  </si>
  <si>
    <t>Koszty reklamy</t>
  </si>
  <si>
    <t>4812000000</t>
  </si>
  <si>
    <t>Odszk.um.zakaz.</t>
  </si>
  <si>
    <t>7500170100</t>
  </si>
  <si>
    <t>7550654009</t>
  </si>
  <si>
    <t>KF Ods od poż</t>
  </si>
  <si>
    <t>8700000000</t>
  </si>
  <si>
    <t>PDOP rok bieżąc</t>
  </si>
  <si>
    <t>4900200000</t>
  </si>
  <si>
    <t>Rozl.koszt.inwe</t>
  </si>
  <si>
    <t>* otrzymane w 2024 roku kary za niedotrzymanie terminów, wielkości dostaw, odszkodowania za szkody dotyczące składników majątku - naliczone w latach poprzednich</t>
  </si>
  <si>
    <t>2152200006</t>
  </si>
  <si>
    <t>KD Zob DKNP NI,</t>
  </si>
  <si>
    <t>2152200008</t>
  </si>
  <si>
    <t>2201010006</t>
  </si>
  <si>
    <t>KD Rozr US  CIT</t>
  </si>
  <si>
    <t>2201010008</t>
  </si>
  <si>
    <t>3600300000</t>
  </si>
  <si>
    <t>D.wdr.jp- usług</t>
  </si>
  <si>
    <t>4811000005</t>
  </si>
  <si>
    <t>Rez.umowy o zar</t>
  </si>
  <si>
    <t>2050000006</t>
  </si>
  <si>
    <t>2050000008</t>
  </si>
  <si>
    <t>2108100006</t>
  </si>
  <si>
    <t>KD Zob DKP_Cash</t>
  </si>
  <si>
    <t>2108100008</t>
  </si>
  <si>
    <t>2397020000</t>
  </si>
  <si>
    <t>Szac zob inne p</t>
  </si>
  <si>
    <t>2397060000</t>
  </si>
  <si>
    <t>Szac zob podw w</t>
  </si>
  <si>
    <t>3700100000</t>
  </si>
  <si>
    <t>D.niefak.nal.fi</t>
  </si>
  <si>
    <t>4412120000</t>
  </si>
  <si>
    <t>Barbórka/Dzień</t>
  </si>
  <si>
    <t>4412210005</t>
  </si>
  <si>
    <t>4419000005</t>
  </si>
  <si>
    <t>Wyc.rez_podwyż.</t>
  </si>
  <si>
    <t>4812000005</t>
  </si>
  <si>
    <t>PPO_OA.nal.poz.</t>
  </si>
  <si>
    <t>PKO_Ut. OA NPF</t>
  </si>
  <si>
    <t>PKO_Spisa.NN</t>
  </si>
  <si>
    <t>Szac zob inne premie Obr. Ma</t>
  </si>
  <si>
    <t>Szac. Zob podwyżki wynagrodzeń Obr. Ma</t>
  </si>
  <si>
    <t>nadpłata za 2023r.</t>
  </si>
  <si>
    <t>dokonane wpłaty za bieżący rok</t>
  </si>
  <si>
    <t>3050400009</t>
  </si>
  <si>
    <t>KT RZ-j.np_STiW</t>
  </si>
  <si>
    <t>3650400000</t>
  </si>
  <si>
    <t>D.w dr.j.np-ST</t>
  </si>
  <si>
    <t>3750400000</t>
  </si>
  <si>
    <t>DnZ j.npow._ ST</t>
  </si>
  <si>
    <t>4116130000</t>
  </si>
  <si>
    <t>Zuż. mat. z pro</t>
  </si>
  <si>
    <t>4304130000</t>
  </si>
  <si>
    <t>Usł.utrzym.opro</t>
  </si>
  <si>
    <t>4305100005</t>
  </si>
  <si>
    <t>Usług prawne re</t>
  </si>
  <si>
    <t>4306020000</t>
  </si>
  <si>
    <t>Usł.wynajmu nar</t>
  </si>
  <si>
    <t>4306050000</t>
  </si>
  <si>
    <t>Dzierżawa urząd</t>
  </si>
  <si>
    <t>4413700000</t>
  </si>
  <si>
    <t>Odprawy pozosta</t>
  </si>
  <si>
    <t>Del.kraj.poz.NK</t>
  </si>
  <si>
    <t>7500001050</t>
  </si>
  <si>
    <t>PF Ods cashpool</t>
  </si>
  <si>
    <t>7640900000</t>
  </si>
  <si>
    <t>PPO_odszkod_maj</t>
  </si>
  <si>
    <t>7691303000</t>
  </si>
  <si>
    <t>PKO_Likw.szk.fl</t>
  </si>
  <si>
    <t>8501145000</t>
  </si>
  <si>
    <t>ZFŚŚ_wypr_in im</t>
  </si>
  <si>
    <t>PGE SA - szacunek usł.prawne (4*5 oraz 3xxx)</t>
  </si>
  <si>
    <t>korekta oBO odsetki CP</t>
  </si>
  <si>
    <t>doksięgowano PK 370001196</t>
  </si>
  <si>
    <t>rezerwy</t>
  </si>
  <si>
    <t xml:space="preserve">KF-rozliczenie korzyści/strat z CP </t>
  </si>
  <si>
    <t>Koszty KUP statystyczne</t>
  </si>
  <si>
    <t>konta cit</t>
  </si>
  <si>
    <t>ZFŚS wpłata &gt; odpis z "minusem"; odpis &gt; wpłata z "plusem"</t>
  </si>
  <si>
    <t>4422000009</t>
  </si>
  <si>
    <t>7500120009</t>
  </si>
  <si>
    <t>7500120059</t>
  </si>
  <si>
    <t xml:space="preserve">Naliczone, a niezapłacone w bieżącym roku kary za niedotrzymanie terminów, wielkości dostaw, odszkodowania za szkody dotyczące składników majątku </t>
  </si>
  <si>
    <t>Odpis ZFŚS-NKUP</t>
  </si>
  <si>
    <t>4426300000</t>
  </si>
  <si>
    <t>Odprawy pośm.wy</t>
  </si>
  <si>
    <t>7550654000</t>
  </si>
  <si>
    <t>7550670050</t>
  </si>
  <si>
    <t>7699908000</t>
  </si>
  <si>
    <t>PKO_War.zlik.sk</t>
  </si>
  <si>
    <t>8500120000</t>
  </si>
  <si>
    <t>ZFSS_wppr_dof w</t>
  </si>
  <si>
    <t>9999004003</t>
  </si>
  <si>
    <t>Le:K-to tech.AA</t>
  </si>
  <si>
    <t>9999004008</t>
  </si>
  <si>
    <t>9999004011</t>
  </si>
  <si>
    <t>9999004012</t>
  </si>
  <si>
    <t>9999004013</t>
  </si>
  <si>
    <t>4415000009</t>
  </si>
  <si>
    <t>Um.zlec/dzieło_</t>
  </si>
  <si>
    <t>4811000009</t>
  </si>
  <si>
    <t>Wyn.umowy zarz.</t>
  </si>
  <si>
    <t>2001000000</t>
  </si>
  <si>
    <t>Zal przek DKP D</t>
  </si>
  <si>
    <t>4304020000</t>
  </si>
  <si>
    <t>4304120000</t>
  </si>
  <si>
    <t>Usł.utrz.infr.s</t>
  </si>
  <si>
    <t>4305600000</t>
  </si>
  <si>
    <t>4801400000</t>
  </si>
  <si>
    <t>Del.kraj.poz.ko</t>
  </si>
  <si>
    <t>7640901000</t>
  </si>
  <si>
    <t>PPO_odszkod_flo</t>
  </si>
  <si>
    <t>7691020000</t>
  </si>
  <si>
    <t>PKO_KZP(doch.N)</t>
  </si>
  <si>
    <t>7691040000</t>
  </si>
  <si>
    <t>PKO_Wyn.biegłe.</t>
  </si>
  <si>
    <t>Rez. kr_poz.k d</t>
  </si>
  <si>
    <t>2061000000</t>
  </si>
  <si>
    <t>Zal przek DZNP</t>
  </si>
  <si>
    <t>7500199000</t>
  </si>
  <si>
    <t>PF Ods poz poż</t>
  </si>
  <si>
    <t>7641040000</t>
  </si>
  <si>
    <t>PPO_Zwr.kosz.są</t>
  </si>
  <si>
    <t>9400230211</t>
  </si>
  <si>
    <t>Amortyz.podatWN</t>
  </si>
  <si>
    <t xml:space="preserve">Podatek do zaksięgowania </t>
  </si>
  <si>
    <t>słownie: trzydzieści tysięcy pięćdziesiąt jeden 00/100</t>
  </si>
  <si>
    <t xml:space="preserve">CIT za m-c 11-2024 </t>
  </si>
  <si>
    <t>(błędnie zksięgowana kara, powinno być PP a nie NP - zapłacone)</t>
  </si>
  <si>
    <t>Korekta odpisu na ZFŚS (jeżeli zmniejszenie, zwiększenie wejdzie z konta)</t>
  </si>
  <si>
    <t>Przychód podatkowy</t>
  </si>
  <si>
    <t>Koszty podatkowe</t>
  </si>
  <si>
    <t>wyłączenia z kosztów</t>
  </si>
  <si>
    <t>amortyzacja</t>
  </si>
  <si>
    <t>20%kosztów pracowniczych</t>
  </si>
  <si>
    <t>20% składek ZUS</t>
  </si>
  <si>
    <t>Przychody</t>
  </si>
  <si>
    <t>Koszty</t>
  </si>
  <si>
    <t>wskaźnik rentowności na potrzeby podatku minimalnego</t>
  </si>
  <si>
    <t>szkolenie MSSF</t>
  </si>
  <si>
    <t>10-01-2024</t>
  </si>
  <si>
    <t>Winien   1- 12</t>
  </si>
  <si>
    <t>Ma   1- 12</t>
  </si>
  <si>
    <t>2150000009</t>
  </si>
  <si>
    <t>4304140005</t>
  </si>
  <si>
    <t>Usł.świ.p.CUW I</t>
  </si>
  <si>
    <t>4305600005</t>
  </si>
  <si>
    <t>4417000005</t>
  </si>
  <si>
    <t>Rezerwa urlopow</t>
  </si>
  <si>
    <t>4421030005</t>
  </si>
  <si>
    <t>Narzuty.rez.url</t>
  </si>
  <si>
    <t>Szkolenia NKUP</t>
  </si>
  <si>
    <t>PF Dod RK od zo</t>
  </si>
  <si>
    <t>PKO_Spis.nale.p</t>
  </si>
  <si>
    <t>9405110003</t>
  </si>
  <si>
    <t>Wart.net.zlikwi</t>
  </si>
  <si>
    <t>9405230111</t>
  </si>
  <si>
    <t>Wart. net  zlik</t>
  </si>
  <si>
    <t>PGE SA</t>
  </si>
  <si>
    <t>PGE Systemy</t>
  </si>
  <si>
    <t>Betrans</t>
  </si>
  <si>
    <t>szacunki które w 2024r. Poszły na 4-5 i na 3</t>
  </si>
  <si>
    <t>Elbest Security</t>
  </si>
  <si>
    <t>EWIDENCJA 2024/2025</t>
  </si>
  <si>
    <t>EWIDENCJA 2023/2024</t>
  </si>
  <si>
    <t>korekta kosztów obsługi PPE za 2024r. OB.</t>
  </si>
  <si>
    <t>korekta kosztów obsługi PPE za 2024r. OO.</t>
  </si>
  <si>
    <t>korekta kosztów obsługi PPE za 2024r. Centr.</t>
  </si>
  <si>
    <t>16-01-2024</t>
  </si>
  <si>
    <t>Razem koszty KUP 2024/NKUP 2025</t>
  </si>
  <si>
    <t>księgowanie w 2025</t>
  </si>
  <si>
    <t>PF Ods nal DiU</t>
  </si>
  <si>
    <t>PKO_Ut.OAind.na</t>
  </si>
  <si>
    <t>Szacunki na 4…5, które w 2024r. nie poszły na 6 lub 8  KTC w  2025</t>
  </si>
  <si>
    <t>Usługi cateringowe</t>
  </si>
  <si>
    <t>31-12-2024</t>
  </si>
  <si>
    <t>PZ zaksięgowany w I 2025</t>
  </si>
  <si>
    <t>usługi transportowe</t>
  </si>
  <si>
    <t>01-01-2025</t>
  </si>
  <si>
    <t>usługi telefonii komórkowej</t>
  </si>
  <si>
    <t>usługi prawne</t>
  </si>
  <si>
    <t>PZ 2024 1.330,00, korekta PZ 2025 -1330 nowy PZ + 190,00</t>
  </si>
  <si>
    <t>ZYSKI/STRATY AKTUARIALNE</t>
  </si>
  <si>
    <t>faktury sprzedażowe dot. 2024 ujęte w 2025</t>
  </si>
  <si>
    <t>koszt wytworzenia do f-ry 9014021133</t>
  </si>
  <si>
    <t>wyksięgowanie aktywa utworzonego w 2020r. (STS pobranie z Gwarancji 1 i 3)</t>
  </si>
  <si>
    <t>7660710009</t>
  </si>
  <si>
    <t>PKO_Rez.spr.sąd</t>
  </si>
  <si>
    <t>8294000000</t>
  </si>
  <si>
    <t>Rez. dł_s.sąd.</t>
  </si>
  <si>
    <t>Rez. dł_s.sąd. Obr. Ma</t>
  </si>
  <si>
    <t>Rez. dł_s.sąd. 829 400 0000</t>
  </si>
  <si>
    <t>koszt wytworzenia do f-ry 9014021136</t>
  </si>
  <si>
    <t>31-01-2025</t>
  </si>
  <si>
    <t>4803130009</t>
  </si>
  <si>
    <t>korekta kosztów ubezpieczenia pojazdów</t>
  </si>
  <si>
    <t>poz.22 dotyczy 2023r.</t>
  </si>
  <si>
    <t>koszty kup 2023 nie ujęte w cit 2023</t>
  </si>
  <si>
    <t>korekta ubezp.pojazdów w 2025r.</t>
  </si>
  <si>
    <t>ochrona osób i mienia</t>
  </si>
  <si>
    <t>01-02-2025</t>
  </si>
  <si>
    <t>przez RE</t>
  </si>
  <si>
    <t>KCT bierzącego roku lub szacunki które poszły na 3 lub 2 a nie na 4**5</t>
  </si>
  <si>
    <t>skaner iAML (RMK)</t>
  </si>
  <si>
    <t>całość powinna być w kosztach 2024 - licencja V - XII 2024 (błędnie rozliczono część w styczniu i lutym 2025</t>
  </si>
  <si>
    <t>330000029/2024; 370000094/25</t>
  </si>
  <si>
    <t>Oponeo - ubezpieczenie opon</t>
  </si>
  <si>
    <t>02-11-2024</t>
  </si>
  <si>
    <t>4803300009</t>
  </si>
  <si>
    <t>z RMK powinno pójść za XI i XII w koszty a poszło w styczniu na nkup</t>
  </si>
  <si>
    <t>330000000; 220000285</t>
  </si>
  <si>
    <t>opłata od wniosku</t>
  </si>
  <si>
    <t>ochrona mienia</t>
  </si>
  <si>
    <t>koszty RE 01/2025</t>
  </si>
  <si>
    <t>remont naszej maszyny</t>
  </si>
  <si>
    <t>korekta cen transferowych Mega Serwis - w 2024r. Nie było zaksięgow.szacunku</t>
  </si>
  <si>
    <t>KCT</t>
  </si>
  <si>
    <t xml:space="preserve">korekta cen transferowych PGE SA szacunek zaksięgowany w 2024r. </t>
  </si>
  <si>
    <t>KCT dot. 2024 zaksięgowana w 2025</t>
  </si>
  <si>
    <t>KCT Betrans - szacunek zaksięgowany w 2024</t>
  </si>
  <si>
    <t>14-03-2025</t>
  </si>
  <si>
    <t>ubranie robocze</t>
  </si>
  <si>
    <t>01-03-2025</t>
  </si>
  <si>
    <t>KCT Elbest Security - szacunek zaksięgowany w 2024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</si>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</sst>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164" formatCode="#,##0.00_ ;[Red]\-#,##0.00\ "/>
    <numFmt numFmtId="165" formatCode="dd\.mm\.yyyy;@"/>
    <numFmt numFmtId="166" formatCode="_-* #,##0.00\ _z_ł_-;\-* #,##0.00\ _z_ł_-;_-* &quot;-&quot;??\ _z_ł_-;_-@_-"/>
    <numFmt numFmtId="167" formatCode="yyyy/mm/dd;@"/>
    <numFmt numFmtId="168" formatCode="_(* #,##0.00_);_(* \(#,##0.00\);_(* &quot; - &quot;_);_(@_)"/>
  </numFmts>
  <fonts count="5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i/>
      <sz val="8"/>
      <color rgb="FF0000FF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rgb="FF0000FF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92D7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0000FF"/>
      <name val="Arial"/>
      <family val="2"/>
      <charset val="238"/>
    </font>
    <font>
      <b/>
      <sz val="8"/>
      <color rgb="FF092D7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name val="Arial CE"/>
      <family val="2"/>
      <charset val="238"/>
    </font>
    <font>
      <sz val="9"/>
      <name val="Calibri"/>
      <family val="2"/>
      <charset val="238"/>
      <scheme val="minor"/>
    </font>
    <font>
      <sz val="11"/>
      <color indexed="10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vertAlign val="subscript"/>
      <sz val="11"/>
      <name val="Arial CE"/>
      <family val="2"/>
      <charset val="238"/>
    </font>
    <font>
      <vertAlign val="superscript"/>
      <sz val="1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rgb="FFFF4B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1E2E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92D74"/>
      </top>
      <bottom/>
      <diagonal/>
    </border>
    <border>
      <left/>
      <right/>
      <top/>
      <bottom style="medium">
        <color rgb="FF092D74"/>
      </bottom>
      <diagonal/>
    </border>
    <border>
      <left/>
      <right/>
      <top/>
      <bottom style="double">
        <color rgb="FF092D7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8" fillId="0" borderId="0"/>
    <xf numFmtId="0" fontId="11" fillId="0" borderId="0"/>
    <xf numFmtId="9" fontId="8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166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8" fillId="0" borderId="0"/>
  </cellStyleXfs>
  <cellXfs count="642">
    <xf numFmtId="0" fontId="0" fillId="0" borderId="0" xfId="0"/>
    <xf numFmtId="0" fontId="0" fillId="2" borderId="0" xfId="0" applyFill="1" applyAlignment="1">
      <alignment horizontal="left"/>
    </xf>
    <xf numFmtId="4" fontId="0" fillId="0" borderId="0" xfId="0" applyNumberFormat="1"/>
    <xf numFmtId="4" fontId="0" fillId="3" borderId="0" xfId="0" applyNumberFormat="1" applyFill="1"/>
    <xf numFmtId="0" fontId="3" fillId="0" borderId="0" xfId="0" applyFont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164" fontId="5" fillId="7" borderId="1" xfId="1" applyNumberFormat="1" applyFont="1" applyFill="1" applyBorder="1" applyAlignment="1">
      <alignment vertical="center"/>
    </xf>
    <xf numFmtId="164" fontId="5" fillId="4" borderId="1" xfId="1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7" fillId="0" borderId="1" xfId="2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9" borderId="1" xfId="0" applyNumberFormat="1" applyFont="1" applyFill="1" applyBorder="1" applyAlignment="1">
      <alignment horizontal="right" vertical="center"/>
    </xf>
    <xf numFmtId="164" fontId="7" fillId="0" borderId="3" xfId="2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9" borderId="0" xfId="0" applyFont="1" applyFill="1" applyAlignment="1">
      <alignment vertical="center"/>
    </xf>
    <xf numFmtId="164" fontId="3" fillId="6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164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" fontId="3" fillId="6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vertical="center"/>
    </xf>
    <xf numFmtId="4" fontId="3" fillId="10" borderId="0" xfId="0" applyNumberFormat="1" applyFont="1" applyFill="1" applyAlignment="1">
      <alignment vertical="center"/>
    </xf>
    <xf numFmtId="49" fontId="3" fillId="10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4" fontId="3" fillId="8" borderId="0" xfId="0" applyNumberFormat="1" applyFont="1" applyFill="1" applyAlignment="1">
      <alignment vertical="center"/>
    </xf>
    <xf numFmtId="0" fontId="3" fillId="10" borderId="0" xfId="0" applyFont="1" applyFill="1" applyAlignment="1">
      <alignment horizontal="center" vertical="center"/>
    </xf>
    <xf numFmtId="4" fontId="3" fillId="10" borderId="0" xfId="0" applyNumberFormat="1" applyFont="1" applyFill="1" applyAlignment="1">
      <alignment horizontal="left" vertical="center"/>
    </xf>
    <xf numFmtId="4" fontId="2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vertical="center"/>
    </xf>
    <xf numFmtId="164" fontId="7" fillId="0" borderId="1" xfId="2" applyNumberFormat="1" applyFont="1" applyFill="1" applyBorder="1" applyAlignment="1">
      <alignment horizontal="left" vertical="center"/>
    </xf>
    <xf numFmtId="164" fontId="7" fillId="0" borderId="1" xfId="2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/>
    </xf>
    <xf numFmtId="164" fontId="7" fillId="0" borderId="4" xfId="2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7" fillId="9" borderId="2" xfId="1" applyFont="1" applyFill="1" applyBorder="1" applyAlignment="1">
      <alignment vertical="center" wrapText="1"/>
    </xf>
    <xf numFmtId="164" fontId="5" fillId="9" borderId="1" xfId="1" applyNumberFormat="1" applyFont="1" applyFill="1" applyBorder="1" applyAlignment="1">
      <alignment vertical="center"/>
    </xf>
    <xf numFmtId="0" fontId="7" fillId="9" borderId="1" xfId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4" fontId="3" fillId="9" borderId="0" xfId="0" applyNumberFormat="1" applyFont="1" applyFill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center"/>
    </xf>
    <xf numFmtId="0" fontId="2" fillId="11" borderId="1" xfId="0" applyFont="1" applyFill="1" applyBorder="1" applyAlignment="1">
      <alignment vertical="center"/>
    </xf>
    <xf numFmtId="164" fontId="2" fillId="11" borderId="1" xfId="0" applyNumberFormat="1" applyFont="1" applyFill="1" applyBorder="1" applyAlignment="1">
      <alignment vertical="center"/>
    </xf>
    <xf numFmtId="0" fontId="9" fillId="9" borderId="1" xfId="0" applyFont="1" applyFill="1" applyBorder="1" applyAlignment="1">
      <alignment vertical="center" wrapText="1"/>
    </xf>
    <xf numFmtId="164" fontId="3" fillId="9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9" fontId="3" fillId="8" borderId="0" xfId="0" applyNumberFormat="1" applyFont="1" applyFill="1" applyAlignment="1">
      <alignment vertical="center" wrapText="1"/>
    </xf>
    <xf numFmtId="0" fontId="11" fillId="0" borderId="0" xfId="3" applyAlignment="1">
      <alignment horizontal="center"/>
    </xf>
    <xf numFmtId="0" fontId="11" fillId="0" borderId="0" xfId="3" applyAlignment="1">
      <alignment horizontal="center" vertical="center"/>
    </xf>
    <xf numFmtId="0" fontId="1" fillId="0" borderId="0" xfId="3" applyFont="1" applyAlignment="1">
      <alignment horizontal="center" vertical="center"/>
    </xf>
    <xf numFmtId="4" fontId="11" fillId="0" borderId="0" xfId="3" applyNumberFormat="1" applyAlignment="1">
      <alignment horizontal="center" vertical="center"/>
    </xf>
    <xf numFmtId="49" fontId="11" fillId="0" borderId="0" xfId="3" applyNumberFormat="1" applyAlignment="1">
      <alignment horizontal="center" vertical="center"/>
    </xf>
    <xf numFmtId="0" fontId="11" fillId="0" borderId="0" xfId="3"/>
    <xf numFmtId="0" fontId="11" fillId="0" borderId="1" xfId="3" applyBorder="1" applyAlignment="1">
      <alignment horizontal="center"/>
    </xf>
    <xf numFmtId="0" fontId="1" fillId="0" borderId="1" xfId="3" applyFont="1" applyBorder="1" applyAlignment="1">
      <alignment horizontal="center" vertical="center"/>
    </xf>
    <xf numFmtId="4" fontId="1" fillId="0" borderId="1" xfId="3" applyNumberFormat="1" applyFont="1" applyBorder="1" applyAlignment="1">
      <alignment horizontal="center" vertical="center"/>
    </xf>
    <xf numFmtId="49" fontId="1" fillId="0" borderId="1" xfId="3" applyNumberFormat="1" applyFont="1" applyBorder="1" applyAlignment="1">
      <alignment horizontal="center" vertical="center"/>
    </xf>
    <xf numFmtId="0" fontId="11" fillId="0" borderId="1" xfId="3" applyBorder="1" applyAlignment="1">
      <alignment horizontal="center" vertical="center"/>
    </xf>
    <xf numFmtId="49" fontId="11" fillId="0" borderId="1" xfId="3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164" fontId="2" fillId="5" borderId="3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164" fontId="3" fillId="9" borderId="3" xfId="0" applyNumberFormat="1" applyFont="1" applyFill="1" applyBorder="1" applyAlignment="1">
      <alignment vertical="center"/>
    </xf>
    <xf numFmtId="49" fontId="3" fillId="9" borderId="1" xfId="0" applyNumberFormat="1" applyFont="1" applyFill="1" applyBorder="1" applyAlignment="1">
      <alignment horizontal="left" vertical="center" wrapText="1"/>
    </xf>
    <xf numFmtId="49" fontId="3" fillId="9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64" fontId="7" fillId="3" borderId="1" xfId="2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left" vertical="center" wrapText="1"/>
    </xf>
    <xf numFmtId="164" fontId="7" fillId="5" borderId="1" xfId="2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/>
    </xf>
    <xf numFmtId="164" fontId="7" fillId="9" borderId="1" xfId="2" applyNumberFormat="1" applyFont="1" applyFill="1" applyBorder="1" applyAlignment="1">
      <alignment vertical="center"/>
    </xf>
    <xf numFmtId="164" fontId="7" fillId="8" borderId="1" xfId="2" applyNumberFormat="1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164" fontId="2" fillId="10" borderId="0" xfId="0" applyNumberFormat="1" applyFont="1" applyFill="1" applyAlignment="1">
      <alignment vertical="center"/>
    </xf>
    <xf numFmtId="0" fontId="2" fillId="10" borderId="1" xfId="0" applyFont="1" applyFill="1" applyBorder="1" applyAlignment="1">
      <alignment vertical="center"/>
    </xf>
    <xf numFmtId="164" fontId="2" fillId="10" borderId="3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164" fontId="3" fillId="10" borderId="3" xfId="0" applyNumberFormat="1" applyFont="1" applyFill="1" applyBorder="1" applyAlignment="1">
      <alignment vertical="center"/>
    </xf>
    <xf numFmtId="164" fontId="3" fillId="8" borderId="3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49" fontId="3" fillId="9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164" fontId="3" fillId="8" borderId="3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8" borderId="0" xfId="0" applyFont="1" applyFill="1" applyAlignment="1">
      <alignment vertical="center"/>
    </xf>
    <xf numFmtId="4" fontId="3" fillId="0" borderId="0" xfId="0" applyNumberFormat="1" applyFont="1" applyBorder="1" applyAlignment="1">
      <alignment horizontal="right" vertical="center" wrapText="1"/>
    </xf>
    <xf numFmtId="49" fontId="15" fillId="0" borderId="0" xfId="2" applyNumberFormat="1" applyFont="1" applyFill="1" applyAlignment="1">
      <alignment vertical="center"/>
    </xf>
    <xf numFmtId="49" fontId="3" fillId="8" borderId="1" xfId="0" applyNumberFormat="1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3" fillId="3" borderId="3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left" vertical="center"/>
    </xf>
    <xf numFmtId="164" fontId="3" fillId="8" borderId="0" xfId="0" applyNumberFormat="1" applyFont="1" applyFill="1" applyAlignment="1">
      <alignment vertical="center"/>
    </xf>
    <xf numFmtId="164" fontId="3" fillId="0" borderId="3" xfId="0" applyNumberFormat="1" applyFont="1" applyBorder="1" applyAlignment="1">
      <alignment vertical="center"/>
    </xf>
    <xf numFmtId="49" fontId="3" fillId="8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4" fontId="2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4" fontId="2" fillId="1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4" fontId="18" fillId="3" borderId="0" xfId="0" applyNumberFormat="1" applyFont="1" applyFill="1"/>
    <xf numFmtId="4" fontId="3" fillId="0" borderId="0" xfId="0" applyNumberFormat="1" applyFont="1" applyAlignment="1">
      <alignment horizontal="left" vertical="center"/>
    </xf>
    <xf numFmtId="164" fontId="7" fillId="0" borderId="0" xfId="2" applyNumberFormat="1" applyFont="1" applyFill="1" applyBorder="1" applyAlignment="1">
      <alignment vertical="center"/>
    </xf>
    <xf numFmtId="0" fontId="19" fillId="10" borderId="1" xfId="0" applyFont="1" applyFill="1" applyBorder="1" applyAlignment="1">
      <alignment vertical="center"/>
    </xf>
    <xf numFmtId="164" fontId="19" fillId="10" borderId="1" xfId="0" applyNumberFormat="1" applyFont="1" applyFill="1" applyBorder="1" applyAlignment="1">
      <alignment vertical="center"/>
    </xf>
    <xf numFmtId="164" fontId="7" fillId="0" borderId="3" xfId="2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7" fillId="0" borderId="6" xfId="2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22" fillId="13" borderId="1" xfId="0" applyNumberFormat="1" applyFont="1" applyFill="1" applyBorder="1" applyAlignment="1">
      <alignment horizontal="center" vertical="center" wrapText="1"/>
    </xf>
    <xf numFmtId="4" fontId="3" fillId="1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3" fillId="14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5" fillId="13" borderId="1" xfId="0" applyNumberFormat="1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1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10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22" fillId="10" borderId="1" xfId="0" applyNumberFormat="1" applyFont="1" applyFill="1" applyBorder="1" applyAlignment="1">
      <alignment horizontal="center" vertical="center" wrapText="1"/>
    </xf>
    <xf numFmtId="4" fontId="22" fillId="6" borderId="1" xfId="0" applyNumberFormat="1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vertical="center" wrapText="1"/>
    </xf>
    <xf numFmtId="164" fontId="7" fillId="4" borderId="3" xfId="2" applyNumberFormat="1" applyFont="1" applyFill="1" applyBorder="1" applyAlignment="1">
      <alignment horizontal="center" vertical="center"/>
    </xf>
    <xf numFmtId="164" fontId="7" fillId="4" borderId="1" xfId="2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7" fillId="12" borderId="0" xfId="2" applyNumberFormat="1" applyFont="1" applyFill="1" applyBorder="1" applyAlignment="1">
      <alignment horizontal="center" vertical="center"/>
    </xf>
    <xf numFmtId="164" fontId="7" fillId="12" borderId="1" xfId="2" applyNumberFormat="1" applyFont="1" applyFill="1" applyBorder="1" applyAlignment="1">
      <alignment horizontal="center" vertical="center"/>
    </xf>
    <xf numFmtId="164" fontId="7" fillId="12" borderId="6" xfId="2" applyNumberFormat="1" applyFont="1" applyFill="1" applyBorder="1" applyAlignment="1">
      <alignment horizontal="center" vertical="center"/>
    </xf>
    <xf numFmtId="4" fontId="3" fillId="8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3" fillId="10" borderId="1" xfId="0" applyNumberFormat="1" applyFont="1" applyFill="1" applyBorder="1" applyAlignment="1">
      <alignment vertical="center"/>
    </xf>
    <xf numFmtId="4" fontId="2" fillId="13" borderId="1" xfId="0" applyNumberFormat="1" applyFont="1" applyFill="1" applyBorder="1" applyAlignment="1">
      <alignment vertical="center"/>
    </xf>
    <xf numFmtId="165" fontId="5" fillId="0" borderId="0" xfId="0" applyNumberFormat="1" applyFont="1" applyFill="1" applyAlignment="1">
      <alignment vertical="center" wrapText="1"/>
    </xf>
    <xf numFmtId="165" fontId="21" fillId="0" borderId="0" xfId="0" applyNumberFormat="1" applyFont="1" applyFill="1" applyAlignment="1">
      <alignment vertical="center" wrapText="1"/>
    </xf>
    <xf numFmtId="14" fontId="19" fillId="0" borderId="0" xfId="0" applyNumberFormat="1" applyFont="1" applyAlignment="1">
      <alignment vertical="center"/>
    </xf>
    <xf numFmtId="14" fontId="19" fillId="0" borderId="0" xfId="0" applyNumberFormat="1" applyFont="1" applyAlignment="1">
      <alignment vertical="center" wrapText="1"/>
    </xf>
    <xf numFmtId="165" fontId="5" fillId="8" borderId="0" xfId="0" applyNumberFormat="1" applyFont="1" applyFill="1" applyAlignment="1">
      <alignment vertical="center" wrapText="1"/>
    </xf>
    <xf numFmtId="49" fontId="2" fillId="0" borderId="8" xfId="0" applyNumberFormat="1" applyFont="1" applyBorder="1" applyAlignment="1" applyProtection="1">
      <alignment vertical="center" wrapText="1"/>
    </xf>
    <xf numFmtId="165" fontId="2" fillId="0" borderId="8" xfId="0" applyNumberFormat="1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4" fontId="2" fillId="13" borderId="1" xfId="0" applyNumberFormat="1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 applyProtection="1">
      <alignment horizontal="center" vertical="center" wrapText="1"/>
    </xf>
    <xf numFmtId="4" fontId="19" fillId="13" borderId="1" xfId="0" applyNumberFormat="1" applyFont="1" applyFill="1" applyBorder="1" applyAlignment="1">
      <alignment vertical="center" wrapText="1"/>
    </xf>
    <xf numFmtId="4" fontId="22" fillId="0" borderId="0" xfId="0" applyNumberFormat="1" applyFont="1" applyAlignment="1">
      <alignment vertical="center"/>
    </xf>
    <xf numFmtId="49" fontId="19" fillId="11" borderId="1" xfId="0" applyNumberFormat="1" applyFont="1" applyFill="1" applyBorder="1" applyAlignment="1" applyProtection="1">
      <alignment horizontal="center" vertical="center" wrapText="1"/>
    </xf>
    <xf numFmtId="4" fontId="19" fillId="11" borderId="1" xfId="0" applyNumberFormat="1" applyFont="1" applyFill="1" applyBorder="1" applyAlignment="1" applyProtection="1">
      <alignment vertical="center" wrapText="1"/>
    </xf>
    <xf numFmtId="0" fontId="22" fillId="11" borderId="1" xfId="0" applyFont="1" applyFill="1" applyBorder="1" applyAlignment="1" applyProtection="1">
      <alignment horizontal="center" vertical="center" wrapText="1"/>
    </xf>
    <xf numFmtId="4" fontId="22" fillId="11" borderId="1" xfId="0" applyNumberFormat="1" applyFont="1" applyFill="1" applyBorder="1" applyAlignment="1" applyProtection="1">
      <alignment vertical="center" wrapText="1"/>
    </xf>
    <xf numFmtId="0" fontId="22" fillId="10" borderId="0" xfId="0" applyFont="1" applyFill="1" applyAlignment="1" applyProtection="1">
      <alignment horizontal="center" vertical="center" wrapText="1"/>
    </xf>
    <xf numFmtId="0" fontId="22" fillId="10" borderId="0" xfId="0" applyFont="1" applyFill="1" applyAlignment="1" applyProtection="1">
      <alignment vertical="center" wrapText="1"/>
    </xf>
    <xf numFmtId="4" fontId="22" fillId="3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vertical="center" wrapText="1"/>
    </xf>
    <xf numFmtId="4" fontId="3" fillId="0" borderId="0" xfId="0" applyNumberFormat="1" applyFont="1" applyAlignment="1" applyProtection="1">
      <alignment vertical="center" wrapText="1"/>
    </xf>
    <xf numFmtId="0" fontId="22" fillId="0" borderId="0" xfId="0" applyFont="1" applyAlignment="1">
      <alignment vertical="center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vertical="center" wrapText="1"/>
    </xf>
    <xf numFmtId="4" fontId="3" fillId="3" borderId="1" xfId="4" applyNumberFormat="1" applyFont="1" applyFill="1" applyBorder="1" applyAlignment="1">
      <alignment horizontal="right" vertical="center" wrapText="1"/>
    </xf>
    <xf numFmtId="4" fontId="3" fillId="0" borderId="1" xfId="4" applyNumberFormat="1" applyFont="1" applyBorder="1" applyAlignment="1">
      <alignment horizontal="right" vertical="center" wrapText="1"/>
    </xf>
    <xf numFmtId="4" fontId="3" fillId="0" borderId="1" xfId="4" applyNumberFormat="1" applyFont="1" applyFill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10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49" fontId="2" fillId="11" borderId="1" xfId="0" applyNumberFormat="1" applyFont="1" applyFill="1" applyBorder="1" applyAlignment="1" applyProtection="1">
      <alignment horizontal="center" vertical="center" wrapText="1"/>
    </xf>
    <xf numFmtId="4" fontId="2" fillId="11" borderId="1" xfId="0" applyNumberFormat="1" applyFont="1" applyFill="1" applyBorder="1" applyAlignment="1" applyProtection="1">
      <alignment vertical="center" wrapText="1"/>
    </xf>
    <xf numFmtId="0" fontId="3" fillId="11" borderId="1" xfId="0" applyFont="1" applyFill="1" applyBorder="1" applyAlignment="1" applyProtection="1">
      <alignment horizontal="center" vertical="center" wrapText="1"/>
    </xf>
    <xf numFmtId="4" fontId="3" fillId="11" borderId="1" xfId="0" applyNumberFormat="1" applyFont="1" applyFill="1" applyBorder="1" applyAlignment="1" applyProtection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164" fontId="2" fillId="14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3" fillId="0" borderId="1" xfId="0" quotePrefix="1" applyFont="1" applyBorder="1" applyAlignment="1">
      <alignment vertical="center" wrapText="1"/>
    </xf>
    <xf numFmtId="0" fontId="23" fillId="0" borderId="0" xfId="0" applyFont="1"/>
    <xf numFmtId="0" fontId="24" fillId="17" borderId="9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vertical="center" wrapText="1"/>
    </xf>
    <xf numFmtId="14" fontId="24" fillId="17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6" fillId="17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4" fontId="15" fillId="17" borderId="0" xfId="0" applyNumberFormat="1" applyFont="1" applyFill="1" applyAlignment="1">
      <alignment horizontal="right" vertical="center"/>
    </xf>
    <xf numFmtId="0" fontId="15" fillId="17" borderId="0" xfId="0" applyFont="1" applyFill="1" applyAlignment="1">
      <alignment horizontal="right" vertical="center"/>
    </xf>
    <xf numFmtId="0" fontId="3" fillId="0" borderId="1" xfId="0" quotePrefix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horizontal="center" vertical="center"/>
    </xf>
    <xf numFmtId="4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vertical="center"/>
    </xf>
    <xf numFmtId="0" fontId="26" fillId="0" borderId="11" xfId="0" applyFont="1" applyBorder="1" applyAlignment="1">
      <alignment horizontal="left" vertical="center" wrapText="1"/>
    </xf>
    <xf numFmtId="10" fontId="26" fillId="17" borderId="11" xfId="0" applyNumberFormat="1" applyFont="1" applyFill="1" applyBorder="1" applyAlignment="1">
      <alignment horizontal="right" vertical="center"/>
    </xf>
    <xf numFmtId="4" fontId="26" fillId="3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horizontal="right" vertical="center"/>
    </xf>
    <xf numFmtId="164" fontId="2" fillId="4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horizontal="right" vertical="center"/>
    </xf>
    <xf numFmtId="164" fontId="3" fillId="7" borderId="1" xfId="0" applyNumberFormat="1" applyFont="1" applyFill="1" applyBorder="1" applyAlignment="1">
      <alignment vertical="center"/>
    </xf>
    <xf numFmtId="0" fontId="5" fillId="4" borderId="1" xfId="0" quotePrefix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vertical="center" wrapText="1"/>
    </xf>
    <xf numFmtId="0" fontId="2" fillId="4" borderId="1" xfId="0" quotePrefix="1" applyFont="1" applyFill="1" applyBorder="1" applyAlignment="1">
      <alignment vertical="center" wrapText="1"/>
    </xf>
    <xf numFmtId="4" fontId="3" fillId="0" borderId="0" xfId="0" applyNumberFormat="1" applyFont="1" applyFill="1" applyAlignment="1">
      <alignment horizontal="right" vertical="center"/>
    </xf>
    <xf numFmtId="4" fontId="15" fillId="8" borderId="0" xfId="2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164" fontId="5" fillId="3" borderId="0" xfId="1" applyNumberFormat="1" applyFont="1" applyFill="1" applyBorder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25" fillId="0" borderId="0" xfId="0" applyNumberFormat="1" applyFont="1" applyFill="1" applyAlignment="1">
      <alignment vertical="center"/>
    </xf>
    <xf numFmtId="164" fontId="5" fillId="7" borderId="0" xfId="1" applyNumberFormat="1" applyFont="1" applyFill="1" applyBorder="1" applyAlignment="1">
      <alignment vertical="center"/>
    </xf>
    <xf numFmtId="164" fontId="5" fillId="4" borderId="0" xfId="1" applyNumberFormat="1" applyFont="1" applyFill="1" applyBorder="1" applyAlignment="1">
      <alignment vertical="center"/>
    </xf>
    <xf numFmtId="164" fontId="2" fillId="3" borderId="0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4" fontId="3" fillId="9" borderId="0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19" fillId="1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2" fillId="1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3" fillId="10" borderId="5" xfId="0" applyNumberFormat="1" applyFont="1" applyFill="1" applyBorder="1" applyAlignment="1">
      <alignment vertical="center"/>
    </xf>
    <xf numFmtId="164" fontId="7" fillId="9" borderId="0" xfId="2" applyNumberFormat="1" applyFont="1" applyFill="1" applyBorder="1" applyAlignment="1">
      <alignment vertical="center"/>
    </xf>
    <xf numFmtId="164" fontId="7" fillId="0" borderId="6" xfId="2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6" borderId="0" xfId="0" applyNumberFormat="1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164" fontId="17" fillId="3" borderId="0" xfId="0" applyNumberFormat="1" applyFont="1" applyFill="1" applyBorder="1" applyAlignment="1">
      <alignment vertical="center"/>
    </xf>
    <xf numFmtId="164" fontId="2" fillId="14" borderId="0" xfId="0" applyNumberFormat="1" applyFont="1" applyFill="1" applyBorder="1" applyAlignment="1">
      <alignment vertical="center"/>
    </xf>
    <xf numFmtId="164" fontId="7" fillId="13" borderId="3" xfId="2" applyNumberFormat="1" applyFont="1" applyFill="1" applyBorder="1" applyAlignment="1">
      <alignment vertical="center"/>
    </xf>
    <xf numFmtId="164" fontId="7" fillId="13" borderId="1" xfId="2" applyNumberFormat="1" applyFont="1" applyFill="1" applyBorder="1" applyAlignment="1">
      <alignment vertical="center"/>
    </xf>
    <xf numFmtId="4" fontId="3" fillId="13" borderId="1" xfId="0" applyNumberFormat="1" applyFont="1" applyFill="1" applyBorder="1" applyAlignment="1">
      <alignment vertical="center"/>
    </xf>
    <xf numFmtId="164" fontId="5" fillId="13" borderId="1" xfId="1" applyNumberFormat="1" applyFont="1" applyFill="1" applyBorder="1" applyAlignment="1">
      <alignment vertical="center"/>
    </xf>
    <xf numFmtId="164" fontId="5" fillId="13" borderId="6" xfId="1" applyNumberFormat="1" applyFont="1" applyFill="1" applyBorder="1" applyAlignment="1">
      <alignment vertical="center"/>
    </xf>
    <xf numFmtId="164" fontId="3" fillId="13" borderId="3" xfId="0" applyNumberFormat="1" applyFont="1" applyFill="1" applyBorder="1" applyAlignment="1">
      <alignment vertical="center"/>
    </xf>
    <xf numFmtId="164" fontId="7" fillId="13" borderId="0" xfId="2" applyNumberFormat="1" applyFont="1" applyFill="1" applyBorder="1" applyAlignment="1">
      <alignment vertical="center"/>
    </xf>
    <xf numFmtId="164" fontId="3" fillId="13" borderId="3" xfId="0" applyNumberFormat="1" applyFont="1" applyFill="1" applyBorder="1" applyAlignment="1">
      <alignment horizontal="right" vertical="center"/>
    </xf>
    <xf numFmtId="164" fontId="3" fillId="13" borderId="1" xfId="0" applyNumberFormat="1" applyFont="1" applyFill="1" applyBorder="1" applyAlignment="1">
      <alignment vertical="center"/>
    </xf>
    <xf numFmtId="4" fontId="20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27" fillId="0" borderId="0" xfId="0" applyFont="1"/>
    <xf numFmtId="164" fontId="15" fillId="0" borderId="0" xfId="2" applyNumberFormat="1" applyFont="1" applyFill="1" applyBorder="1" applyAlignment="1">
      <alignment vertical="center"/>
    </xf>
    <xf numFmtId="0" fontId="5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0" borderId="0" xfId="0" applyFont="1"/>
    <xf numFmtId="9" fontId="3" fillId="0" borderId="1" xfId="4" applyFont="1" applyBorder="1" applyAlignment="1">
      <alignment horizontal="center" vertical="center" wrapText="1"/>
    </xf>
    <xf numFmtId="9" fontId="5" fillId="13" borderId="1" xfId="4" applyFont="1" applyFill="1" applyBorder="1" applyAlignment="1">
      <alignment horizontal="center" vertical="center" wrapText="1"/>
    </xf>
    <xf numFmtId="4" fontId="3" fillId="1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14" fontId="29" fillId="0" borderId="0" xfId="0" applyNumberFormat="1" applyFont="1"/>
    <xf numFmtId="4" fontId="3" fillId="3" borderId="3" xfId="0" applyNumberFormat="1" applyFont="1" applyFill="1" applyBorder="1" applyAlignment="1">
      <alignment vertical="center" wrapText="1"/>
    </xf>
    <xf numFmtId="4" fontId="3" fillId="3" borderId="12" xfId="0" applyNumberFormat="1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/>
    <xf numFmtId="14" fontId="2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0" fillId="13" borderId="3" xfId="0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16" borderId="1" xfId="0" applyNumberFormat="1" applyFon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4" fontId="10" fillId="16" borderId="1" xfId="0" applyNumberFormat="1" applyFont="1" applyFill="1" applyBorder="1" applyAlignment="1">
      <alignment vertical="center"/>
    </xf>
    <xf numFmtId="4" fontId="30" fillId="16" borderId="1" xfId="4" applyNumberFormat="1" applyFont="1" applyFill="1" applyBorder="1" applyAlignment="1">
      <alignment horizontal="right" vertical="center" wrapText="1"/>
    </xf>
    <xf numFmtId="49" fontId="19" fillId="11" borderId="6" xfId="0" applyNumberFormat="1" applyFont="1" applyFill="1" applyBorder="1" applyAlignment="1" applyProtection="1">
      <alignment horizontal="center" vertical="center" wrapText="1"/>
    </xf>
    <xf numFmtId="49" fontId="19" fillId="11" borderId="6" xfId="0" applyNumberFormat="1" applyFont="1" applyFill="1" applyBorder="1" applyAlignment="1" applyProtection="1">
      <alignment horizontal="left" vertical="center"/>
    </xf>
    <xf numFmtId="0" fontId="22" fillId="11" borderId="6" xfId="0" applyFont="1" applyFill="1" applyBorder="1" applyAlignment="1" applyProtection="1">
      <alignment horizontal="center" vertical="center" wrapText="1"/>
    </xf>
    <xf numFmtId="4" fontId="22" fillId="11" borderId="6" xfId="0" applyNumberFormat="1" applyFont="1" applyFill="1" applyBorder="1" applyAlignment="1" applyProtection="1">
      <alignment vertical="center" wrapText="1"/>
    </xf>
    <xf numFmtId="4" fontId="19" fillId="1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7" fillId="3" borderId="3" xfId="2" applyNumberFormat="1" applyFont="1" applyFill="1" applyBorder="1" applyAlignment="1">
      <alignment horizontal="center" vertical="center"/>
    </xf>
    <xf numFmtId="4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4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/>
    </xf>
    <xf numFmtId="0" fontId="3" fillId="9" borderId="0" xfId="0" applyFont="1" applyFill="1" applyAlignment="1">
      <alignment horizontal="center" vertical="center"/>
    </xf>
    <xf numFmtId="0" fontId="31" fillId="0" borderId="0" xfId="5" applyFont="1" applyBorder="1" applyAlignment="1">
      <alignment vertical="center"/>
    </xf>
    <xf numFmtId="0" fontId="31" fillId="0" borderId="0" xfId="5" applyFont="1" applyBorder="1" applyAlignment="1">
      <alignment horizontal="center" vertical="center"/>
    </xf>
    <xf numFmtId="14" fontId="31" fillId="0" borderId="0" xfId="6" applyNumberFormat="1" applyFont="1" applyAlignment="1">
      <alignment vertical="center"/>
    </xf>
    <xf numFmtId="0" fontId="31" fillId="0" borderId="0" xfId="5" applyFont="1" applyBorder="1" applyAlignment="1">
      <alignment horizontal="centerContinuous" vertical="center"/>
    </xf>
    <xf numFmtId="0" fontId="31" fillId="0" borderId="0" xfId="6" applyFont="1" applyAlignment="1">
      <alignment vertical="center"/>
    </xf>
    <xf numFmtId="0" fontId="32" fillId="0" borderId="0" xfId="5" applyFont="1" applyBorder="1" applyAlignment="1">
      <alignment vertical="center"/>
    </xf>
    <xf numFmtId="0" fontId="31" fillId="0" borderId="0" xfId="5" applyFont="1" applyAlignment="1">
      <alignment vertical="center"/>
    </xf>
    <xf numFmtId="0" fontId="33" fillId="0" borderId="0" xfId="5" applyFont="1" applyBorder="1" applyAlignment="1">
      <alignment vertical="center"/>
    </xf>
    <xf numFmtId="0" fontId="34" fillId="0" borderId="0" xfId="7" applyNumberFormat="1" applyFont="1" applyFill="1" applyBorder="1" applyAlignment="1">
      <alignment horizontal="center" vertical="center"/>
    </xf>
    <xf numFmtId="0" fontId="35" fillId="0" borderId="0" xfId="5" applyFont="1" applyBorder="1" applyAlignment="1">
      <alignment vertical="center"/>
    </xf>
    <xf numFmtId="166" fontId="31" fillId="0" borderId="0" xfId="8" applyFont="1" applyBorder="1" applyAlignment="1">
      <alignment vertical="center"/>
    </xf>
    <xf numFmtId="44" fontId="31" fillId="0" borderId="0" xfId="8" applyNumberFormat="1" applyFont="1" applyBorder="1" applyAlignment="1">
      <alignment vertical="center"/>
    </xf>
    <xf numFmtId="4" fontId="32" fillId="0" borderId="0" xfId="5" applyNumberFormat="1" applyFont="1" applyBorder="1" applyAlignment="1">
      <alignment horizontal="centerContinuous" vertical="center"/>
    </xf>
    <xf numFmtId="4" fontId="32" fillId="0" borderId="0" xfId="5" applyNumberFormat="1" applyFont="1" applyBorder="1" applyAlignment="1">
      <alignment vertical="center"/>
    </xf>
    <xf numFmtId="4" fontId="31" fillId="0" borderId="0" xfId="5" applyNumberFormat="1" applyFont="1" applyBorder="1" applyAlignment="1">
      <alignment vertical="center"/>
    </xf>
    <xf numFmtId="0" fontId="31" fillId="0" borderId="13" xfId="5" applyFont="1" applyBorder="1" applyAlignment="1">
      <alignment vertical="center"/>
    </xf>
    <xf numFmtId="0" fontId="31" fillId="0" borderId="0" xfId="5" applyFont="1" applyBorder="1" applyAlignment="1">
      <alignment horizontal="left" vertical="center"/>
    </xf>
    <xf numFmtId="0" fontId="32" fillId="0" borderId="0" xfId="5" applyFont="1" applyBorder="1" applyAlignment="1">
      <alignment horizontal="left" vertical="center" wrapText="1"/>
    </xf>
    <xf numFmtId="0" fontId="36" fillId="0" borderId="0" xfId="5" applyFont="1" applyBorder="1" applyAlignment="1">
      <alignment vertical="center"/>
    </xf>
    <xf numFmtId="0" fontId="37" fillId="0" borderId="0" xfId="5" applyFont="1" applyBorder="1" applyAlignment="1">
      <alignment vertical="center"/>
    </xf>
    <xf numFmtId="0" fontId="38" fillId="0" borderId="0" xfId="5" applyFont="1" applyBorder="1" applyAlignment="1">
      <alignment vertical="center"/>
    </xf>
    <xf numFmtId="14" fontId="38" fillId="0" borderId="0" xfId="5" applyNumberFormat="1" applyFont="1" applyFill="1" applyBorder="1" applyAlignment="1">
      <alignment vertical="center"/>
    </xf>
    <xf numFmtId="0" fontId="36" fillId="0" borderId="0" xfId="5" applyFont="1" applyAlignment="1">
      <alignment vertical="center"/>
    </xf>
    <xf numFmtId="0" fontId="39" fillId="0" borderId="0" xfId="5" applyFont="1" applyBorder="1" applyAlignment="1">
      <alignment vertical="center"/>
    </xf>
    <xf numFmtId="0" fontId="39" fillId="0" borderId="0" xfId="5" applyFont="1" applyBorder="1" applyAlignment="1">
      <alignment horizontal="left" vertical="center"/>
    </xf>
    <xf numFmtId="0" fontId="39" fillId="0" borderId="0" xfId="5" applyFont="1" applyAlignment="1">
      <alignment vertical="center"/>
    </xf>
    <xf numFmtId="0" fontId="40" fillId="0" borderId="0" xfId="5" applyFont="1" applyBorder="1" applyAlignment="1">
      <alignment vertical="center"/>
    </xf>
    <xf numFmtId="0" fontId="40" fillId="0" borderId="0" xfId="5" applyFont="1" applyAlignment="1">
      <alignment vertical="center"/>
    </xf>
    <xf numFmtId="0" fontId="40" fillId="0" borderId="0" xfId="5" applyFont="1" applyBorder="1" applyAlignment="1">
      <alignment horizontal="left" vertical="center"/>
    </xf>
    <xf numFmtId="167" fontId="31" fillId="0" borderId="0" xfId="5" applyNumberFormat="1" applyFont="1" applyBorder="1" applyAlignment="1">
      <alignment vertical="center"/>
    </xf>
    <xf numFmtId="0" fontId="40" fillId="0" borderId="0" xfId="5" applyFont="1" applyBorder="1" applyAlignment="1">
      <alignment horizontal="right" vertical="center"/>
    </xf>
    <xf numFmtId="0" fontId="31" fillId="0" borderId="14" xfId="5" applyFont="1" applyBorder="1" applyAlignment="1">
      <alignment vertical="center"/>
    </xf>
    <xf numFmtId="0" fontId="40" fillId="0" borderId="0" xfId="5" applyFont="1" applyBorder="1" applyAlignment="1">
      <alignment horizontal="centerContinuous" vertical="center"/>
    </xf>
    <xf numFmtId="164" fontId="3" fillId="8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left" vertic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Fill="1" applyAlignment="1">
      <alignment vertical="top"/>
    </xf>
    <xf numFmtId="10" fontId="0" fillId="0" borderId="0" xfId="9" applyNumberFormat="1" applyFont="1" applyAlignment="1">
      <alignment horizontal="left"/>
    </xf>
    <xf numFmtId="10" fontId="0" fillId="0" borderId="0" xfId="0" applyNumberFormat="1" applyAlignment="1">
      <alignment horizontal="left"/>
    </xf>
    <xf numFmtId="17" fontId="0" fillId="0" borderId="0" xfId="0" applyNumberFormat="1"/>
    <xf numFmtId="164" fontId="7" fillId="6" borderId="1" xfId="2" applyNumberFormat="1" applyFont="1" applyFill="1" applyBorder="1" applyAlignment="1">
      <alignment vertical="center"/>
    </xf>
    <xf numFmtId="4" fontId="3" fillId="18" borderId="1" xfId="0" applyNumberFormat="1" applyFont="1" applyFill="1" applyBorder="1" applyAlignment="1">
      <alignment vertical="center"/>
    </xf>
    <xf numFmtId="49" fontId="2" fillId="13" borderId="1" xfId="0" applyNumberFormat="1" applyFont="1" applyFill="1" applyBorder="1" applyAlignment="1" applyProtection="1">
      <alignment horizontal="center" vertical="center" wrapText="1"/>
    </xf>
    <xf numFmtId="4" fontId="3" fillId="19" borderId="0" xfId="0" applyNumberFormat="1" applyFont="1" applyFill="1" applyAlignment="1">
      <alignment vertical="center"/>
    </xf>
    <xf numFmtId="0" fontId="3" fillId="19" borderId="0" xfId="0" applyFont="1" applyFill="1" applyAlignment="1">
      <alignment vertical="center"/>
    </xf>
    <xf numFmtId="164" fontId="3" fillId="18" borderId="1" xfId="0" applyNumberFormat="1" applyFont="1" applyFill="1" applyBorder="1" applyAlignment="1">
      <alignment vertical="center"/>
    </xf>
    <xf numFmtId="0" fontId="3" fillId="10" borderId="3" xfId="0" applyFont="1" applyFill="1" applyBorder="1" applyAlignment="1">
      <alignment vertical="center" wrapText="1"/>
    </xf>
    <xf numFmtId="0" fontId="11" fillId="0" borderId="1" xfId="3" applyFill="1" applyBorder="1" applyAlignment="1">
      <alignment horizontal="center" vertical="center"/>
    </xf>
    <xf numFmtId="4" fontId="11" fillId="0" borderId="1" xfId="3" applyNumberFormat="1" applyFill="1" applyBorder="1" applyAlignment="1">
      <alignment horizontal="center" vertical="center"/>
    </xf>
    <xf numFmtId="0" fontId="11" fillId="0" borderId="0" xfId="3" applyFill="1"/>
    <xf numFmtId="49" fontId="11" fillId="0" borderId="1" xfId="3" applyNumberForma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49" fontId="11" fillId="0" borderId="0" xfId="3" applyNumberFormat="1" applyFill="1" applyAlignment="1">
      <alignment horizontal="center" vertical="center"/>
    </xf>
    <xf numFmtId="4" fontId="3" fillId="0" borderId="0" xfId="0" applyNumberFormat="1" applyFont="1"/>
    <xf numFmtId="4" fontId="3" fillId="3" borderId="0" xfId="0" applyNumberFormat="1" applyFont="1" applyFill="1" applyBorder="1" applyAlignment="1">
      <alignment vertical="center"/>
    </xf>
    <xf numFmtId="4" fontId="3" fillId="10" borderId="0" xfId="0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vertical="center" wrapText="1"/>
    </xf>
    <xf numFmtId="164" fontId="3" fillId="0" borderId="0" xfId="0" applyNumberFormat="1" applyFont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164" fontId="5" fillId="3" borderId="6" xfId="1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10" borderId="0" xfId="0" applyNumberFormat="1" applyFont="1" applyFill="1" applyAlignment="1">
      <alignment vertical="center"/>
    </xf>
    <xf numFmtId="0" fontId="3" fillId="20" borderId="1" xfId="0" applyFont="1" applyFill="1" applyBorder="1" applyAlignment="1">
      <alignment vertical="center"/>
    </xf>
    <xf numFmtId="4" fontId="3" fillId="2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0" fontId="3" fillId="20" borderId="1" xfId="0" applyFont="1" applyFill="1" applyBorder="1" applyAlignment="1">
      <alignment vertical="center" wrapText="1"/>
    </xf>
    <xf numFmtId="49" fontId="19" fillId="11" borderId="0" xfId="0" applyNumberFormat="1" applyFont="1" applyFill="1" applyBorder="1" applyAlignment="1" applyProtection="1">
      <alignment horizontal="center" vertical="center" wrapText="1"/>
    </xf>
    <xf numFmtId="49" fontId="19" fillId="11" borderId="0" xfId="0" applyNumberFormat="1" applyFont="1" applyFill="1" applyBorder="1" applyAlignment="1" applyProtection="1">
      <alignment horizontal="left" vertical="center"/>
    </xf>
    <xf numFmtId="0" fontId="22" fillId="11" borderId="0" xfId="0" applyFont="1" applyFill="1" applyBorder="1" applyAlignment="1" applyProtection="1">
      <alignment horizontal="center" vertical="center" wrapText="1"/>
    </xf>
    <xf numFmtId="4" fontId="22" fillId="11" borderId="0" xfId="0" applyNumberFormat="1" applyFont="1" applyFill="1" applyBorder="1" applyAlignment="1" applyProtection="1">
      <alignment vertical="center" wrapText="1"/>
    </xf>
    <xf numFmtId="0" fontId="42" fillId="0" borderId="1" xfId="10" applyFont="1" applyFill="1" applyBorder="1" applyAlignment="1">
      <alignment horizontal="center" vertical="center" wrapText="1"/>
    </xf>
    <xf numFmtId="0" fontId="42" fillId="0" borderId="1" xfId="10" applyFont="1" applyBorder="1" applyAlignment="1">
      <alignment horizontal="center" vertical="center" wrapText="1"/>
    </xf>
    <xf numFmtId="0" fontId="43" fillId="0" borderId="0" xfId="10" applyFont="1" applyAlignment="1">
      <alignment vertical="center"/>
    </xf>
    <xf numFmtId="4" fontId="44" fillId="0" borderId="0" xfId="10" applyNumberFormat="1" applyFont="1" applyAlignment="1">
      <alignment horizontal="center" vertical="center" wrapText="1"/>
    </xf>
    <xf numFmtId="4" fontId="45" fillId="0" borderId="0" xfId="10" applyNumberFormat="1" applyFont="1" applyAlignment="1">
      <alignment horizontal="center" vertical="center" wrapText="1"/>
    </xf>
    <xf numFmtId="168" fontId="42" fillId="21" borderId="1" xfId="10" applyNumberFormat="1" applyFont="1" applyFill="1" applyBorder="1" applyAlignment="1">
      <alignment vertical="center"/>
    </xf>
    <xf numFmtId="168" fontId="43" fillId="22" borderId="1" xfId="10" applyNumberFormat="1" applyFont="1" applyFill="1" applyBorder="1" applyAlignment="1">
      <alignment vertical="center"/>
    </xf>
    <xf numFmtId="168" fontId="42" fillId="22" borderId="1" xfId="10" applyNumberFormat="1" applyFont="1" applyFill="1" applyBorder="1" applyAlignment="1">
      <alignment vertical="center"/>
    </xf>
    <xf numFmtId="4" fontId="44" fillId="0" borderId="0" xfId="10" applyNumberFormat="1" applyFont="1" applyAlignment="1">
      <alignment vertical="center"/>
    </xf>
    <xf numFmtId="4" fontId="45" fillId="0" borderId="0" xfId="10" applyNumberFormat="1" applyFont="1" applyAlignment="1">
      <alignment vertical="center"/>
    </xf>
    <xf numFmtId="4" fontId="44" fillId="0" borderId="0" xfId="10" applyNumberFormat="1" applyFont="1" applyFill="1" applyAlignment="1">
      <alignment vertical="center"/>
    </xf>
    <xf numFmtId="168" fontId="43" fillId="0" borderId="1" xfId="10" applyNumberFormat="1" applyFont="1" applyFill="1" applyBorder="1" applyAlignment="1">
      <alignment vertical="center"/>
    </xf>
    <xf numFmtId="4" fontId="45" fillId="0" borderId="0" xfId="10" applyNumberFormat="1" applyFont="1" applyFill="1" applyAlignment="1">
      <alignment vertical="center"/>
    </xf>
    <xf numFmtId="0" fontId="43" fillId="0" borderId="0" xfId="10" applyFont="1" applyFill="1" applyAlignment="1">
      <alignment vertical="center"/>
    </xf>
    <xf numFmtId="4" fontId="43" fillId="0" borderId="0" xfId="10" applyNumberFormat="1" applyFont="1" applyAlignment="1">
      <alignment vertical="center"/>
    </xf>
    <xf numFmtId="168" fontId="43" fillId="9" borderId="1" xfId="10" applyNumberFormat="1" applyFont="1" applyFill="1" applyBorder="1" applyAlignment="1">
      <alignment vertical="center"/>
    </xf>
    <xf numFmtId="168" fontId="42" fillId="0" borderId="1" xfId="10" applyNumberFormat="1" applyFont="1" applyFill="1" applyBorder="1" applyAlignment="1">
      <alignment vertical="center"/>
    </xf>
    <xf numFmtId="166" fontId="45" fillId="0" borderId="0" xfId="10" applyNumberFormat="1" applyFont="1" applyAlignment="1">
      <alignment vertical="center"/>
    </xf>
    <xf numFmtId="166" fontId="43" fillId="0" borderId="0" xfId="10" applyNumberFormat="1" applyFont="1" applyAlignment="1">
      <alignment vertical="center"/>
    </xf>
    <xf numFmtId="0" fontId="43" fillId="0" borderId="0" xfId="10" applyFont="1" applyBorder="1" applyAlignment="1">
      <alignment horizontal="center" vertical="center"/>
    </xf>
    <xf numFmtId="0" fontId="43" fillId="0" borderId="0" xfId="10" applyFont="1" applyBorder="1" applyAlignment="1">
      <alignment vertical="center"/>
    </xf>
    <xf numFmtId="168" fontId="43" fillId="0" borderId="0" xfId="10" applyNumberFormat="1" applyFont="1" applyFill="1" applyBorder="1" applyAlignment="1">
      <alignment vertical="center"/>
    </xf>
    <xf numFmtId="168" fontId="43" fillId="8" borderId="1" xfId="10" applyNumberFormat="1" applyFont="1" applyFill="1" applyBorder="1" applyAlignment="1">
      <alignment vertical="center"/>
    </xf>
    <xf numFmtId="0" fontId="44" fillId="0" borderId="0" xfId="10" applyFont="1" applyAlignment="1">
      <alignment vertical="center"/>
    </xf>
    <xf numFmtId="0" fontId="43" fillId="0" borderId="0" xfId="10" applyFont="1" applyAlignment="1">
      <alignment horizontal="center" vertical="center"/>
    </xf>
    <xf numFmtId="4" fontId="43" fillId="6" borderId="0" xfId="10" applyNumberFormat="1" applyFont="1" applyFill="1" applyAlignment="1">
      <alignment vertical="center"/>
    </xf>
    <xf numFmtId="0" fontId="43" fillId="6" borderId="0" xfId="10" applyFont="1" applyFill="1" applyAlignment="1">
      <alignment vertical="center"/>
    </xf>
    <xf numFmtId="0" fontId="43" fillId="0" borderId="0" xfId="2" applyFont="1"/>
    <xf numFmtId="166" fontId="43" fillId="6" borderId="0" xfId="10" applyNumberFormat="1" applyFont="1" applyFill="1" applyAlignment="1">
      <alignment vertical="center"/>
    </xf>
    <xf numFmtId="166" fontId="43" fillId="0" borderId="0" xfId="2" applyNumberFormat="1" applyFont="1" applyAlignment="1">
      <alignment vertical="center"/>
    </xf>
    <xf numFmtId="0" fontId="45" fillId="0" borderId="0" xfId="2" applyFont="1" applyFill="1"/>
    <xf numFmtId="0" fontId="44" fillId="0" borderId="0" xfId="2" applyFont="1" applyFill="1"/>
    <xf numFmtId="0" fontId="43" fillId="0" borderId="0" xfId="2" applyFont="1" applyFill="1"/>
    <xf numFmtId="0" fontId="45" fillId="0" borderId="0" xfId="2" applyFont="1"/>
    <xf numFmtId="0" fontId="43" fillId="0" borderId="0" xfId="10" applyFont="1"/>
    <xf numFmtId="0" fontId="43" fillId="0" borderId="0" xfId="10" applyFont="1" applyFill="1"/>
    <xf numFmtId="0" fontId="44" fillId="0" borderId="0" xfId="2" applyFont="1" applyFill="1" applyAlignment="1">
      <alignment horizontal="right"/>
    </xf>
    <xf numFmtId="168" fontId="44" fillId="0" borderId="0" xfId="2" applyNumberFormat="1" applyFont="1" applyFill="1"/>
    <xf numFmtId="0" fontId="44" fillId="0" borderId="0" xfId="2" applyFont="1" applyAlignment="1">
      <alignment horizontal="right"/>
    </xf>
    <xf numFmtId="168" fontId="45" fillId="0" borderId="0" xfId="2" applyNumberFormat="1" applyFont="1" applyFill="1" applyAlignment="1">
      <alignment horizontal="right"/>
    </xf>
    <xf numFmtId="168" fontId="45" fillId="0" borderId="0" xfId="2" applyNumberFormat="1" applyFont="1" applyFill="1"/>
    <xf numFmtId="0" fontId="45" fillId="0" borderId="0" xfId="2" applyFont="1" applyFill="1" applyAlignment="1">
      <alignment horizontal="right"/>
    </xf>
    <xf numFmtId="4" fontId="45" fillId="0" borderId="0" xfId="2" applyNumberFormat="1" applyFont="1" applyFill="1"/>
    <xf numFmtId="0" fontId="46" fillId="0" borderId="0" xfId="10" applyFont="1" applyFill="1" applyAlignment="1">
      <alignment horizontal="right"/>
    </xf>
    <xf numFmtId="166" fontId="46" fillId="0" borderId="0" xfId="10" applyNumberFormat="1" applyFont="1" applyFill="1"/>
    <xf numFmtId="0" fontId="45" fillId="0" borderId="0" xfId="10" applyFont="1" applyFill="1" applyAlignment="1">
      <alignment horizontal="right"/>
    </xf>
    <xf numFmtId="4" fontId="44" fillId="0" borderId="0" xfId="10" applyNumberFormat="1" applyFont="1" applyFill="1"/>
    <xf numFmtId="4" fontId="45" fillId="0" borderId="0" xfId="10" applyNumberFormat="1" applyFont="1" applyFill="1"/>
    <xf numFmtId="0" fontId="46" fillId="0" borderId="0" xfId="10" applyFont="1" applyFill="1"/>
    <xf numFmtId="164" fontId="7" fillId="10" borderId="1" xfId="2" applyNumberFormat="1" applyFont="1" applyFill="1" applyBorder="1" applyAlignment="1">
      <alignment vertical="center"/>
    </xf>
    <xf numFmtId="4" fontId="3" fillId="15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4" fontId="1" fillId="0" borderId="0" xfId="3" applyNumberFormat="1" applyFont="1" applyFill="1"/>
    <xf numFmtId="4" fontId="1" fillId="3" borderId="0" xfId="3" applyNumberFormat="1" applyFont="1" applyFill="1" applyAlignment="1">
      <alignment horizontal="center" vertical="center"/>
    </xf>
    <xf numFmtId="49" fontId="0" fillId="0" borderId="0" xfId="0" applyNumberFormat="1"/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164" fontId="3" fillId="8" borderId="3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3" fillId="8" borderId="0" xfId="0" applyFont="1" applyFill="1" applyBorder="1" applyAlignment="1">
      <alignment vertical="center" wrapText="1"/>
    </xf>
    <xf numFmtId="4" fontId="11" fillId="8" borderId="1" xfId="3" applyNumberForma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vertical="center"/>
    </xf>
    <xf numFmtId="0" fontId="3" fillId="15" borderId="1" xfId="0" applyFont="1" applyFill="1" applyBorder="1" applyAlignment="1">
      <alignment vertical="center"/>
    </xf>
    <xf numFmtId="164" fontId="7" fillId="15" borderId="1" xfId="2" applyNumberFormat="1" applyFont="1" applyFill="1" applyBorder="1" applyAlignment="1">
      <alignment vertical="center"/>
    </xf>
    <xf numFmtId="4" fontId="47" fillId="3" borderId="0" xfId="0" applyNumberFormat="1" applyFont="1" applyFill="1"/>
    <xf numFmtId="164" fontId="7" fillId="6" borderId="0" xfId="2" applyNumberFormat="1" applyFont="1" applyFill="1" applyBorder="1" applyAlignment="1">
      <alignment vertical="center"/>
    </xf>
    <xf numFmtId="0" fontId="0" fillId="0" borderId="0" xfId="0" applyFill="1"/>
    <xf numFmtId="49" fontId="0" fillId="0" borderId="0" xfId="0" applyNumberFormat="1" applyFill="1"/>
    <xf numFmtId="49" fontId="0" fillId="8" borderId="0" xfId="0" applyNumberFormat="1" applyFill="1"/>
    <xf numFmtId="44" fontId="32" fillId="3" borderId="0" xfId="5" applyNumberFormat="1" applyFont="1" applyFill="1" applyBorder="1" applyAlignment="1">
      <alignment vertical="center"/>
    </xf>
    <xf numFmtId="0" fontId="31" fillId="3" borderId="0" xfId="5" applyFont="1" applyFill="1" applyAlignment="1">
      <alignment vertical="center"/>
    </xf>
    <xf numFmtId="4" fontId="3" fillId="9" borderId="1" xfId="0" applyNumberFormat="1" applyFont="1" applyFill="1" applyBorder="1" applyAlignment="1">
      <alignment vertical="center"/>
    </xf>
    <xf numFmtId="0" fontId="3" fillId="23" borderId="1" xfId="0" applyFont="1" applyFill="1" applyBorder="1" applyAlignment="1">
      <alignment vertical="center" wrapText="1"/>
    </xf>
    <xf numFmtId="164" fontId="7" fillId="23" borderId="1" xfId="2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horizontal="right" vertical="center"/>
    </xf>
    <xf numFmtId="0" fontId="48" fillId="10" borderId="0" xfId="0" applyFont="1" applyFill="1" applyAlignment="1">
      <alignment vertical="center"/>
    </xf>
    <xf numFmtId="164" fontId="48" fillId="10" borderId="0" xfId="0" applyNumberFormat="1" applyFont="1" applyFill="1" applyAlignment="1">
      <alignment vertical="center"/>
    </xf>
    <xf numFmtId="0" fontId="48" fillId="10" borderId="1" xfId="0" applyFont="1" applyFill="1" applyBorder="1" applyAlignment="1">
      <alignment vertical="center" wrapText="1"/>
    </xf>
    <xf numFmtId="164" fontId="48" fillId="10" borderId="3" xfId="0" applyNumberFormat="1" applyFont="1" applyFill="1" applyBorder="1" applyAlignment="1">
      <alignment vertical="center"/>
    </xf>
    <xf numFmtId="49" fontId="49" fillId="1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7" fillId="9" borderId="1" xfId="1" applyFont="1" applyFill="1" applyBorder="1" applyAlignment="1">
      <alignment vertical="center" wrapText="1"/>
    </xf>
    <xf numFmtId="0" fontId="0" fillId="0" borderId="1" xfId="0" applyBorder="1"/>
    <xf numFmtId="164" fontId="48" fillId="10" borderId="1" xfId="0" applyNumberFormat="1" applyFont="1" applyFill="1" applyBorder="1" applyAlignment="1">
      <alignment vertical="center"/>
    </xf>
    <xf numFmtId="0" fontId="48" fillId="10" borderId="1" xfId="0" applyFont="1" applyFill="1" applyBorder="1" applyAlignment="1">
      <alignment vertical="center"/>
    </xf>
    <xf numFmtId="0" fontId="49" fillId="10" borderId="0" xfId="0" applyFont="1" applyFill="1" applyAlignment="1">
      <alignment vertical="center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Alignment="1">
      <alignment horizontal="right" vertical="center"/>
    </xf>
    <xf numFmtId="164" fontId="16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horizontal="center" vertical="center"/>
    </xf>
    <xf numFmtId="164" fontId="27" fillId="0" borderId="0" xfId="0" applyNumberFormat="1" applyFont="1"/>
    <xf numFmtId="0" fontId="3" fillId="10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3" fillId="3" borderId="0" xfId="0" applyNumberFormat="1" applyFont="1" applyFill="1"/>
    <xf numFmtId="0" fontId="3" fillId="0" borderId="0" xfId="0" applyFont="1" applyFill="1"/>
    <xf numFmtId="164" fontId="3" fillId="0" borderId="0" xfId="0" applyNumberFormat="1" applyFont="1"/>
    <xf numFmtId="164" fontId="3" fillId="3" borderId="1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center" vertical="center"/>
    </xf>
    <xf numFmtId="49" fontId="0" fillId="5" borderId="0" xfId="0" applyNumberFormat="1" applyFill="1"/>
    <xf numFmtId="0" fontId="2" fillId="0" borderId="0" xfId="0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vertical="center"/>
    </xf>
    <xf numFmtId="164" fontId="34" fillId="0" borderId="0" xfId="2" applyNumberFormat="1" applyFont="1" applyFill="1" applyBorder="1" applyAlignment="1">
      <alignment vertical="center"/>
    </xf>
    <xf numFmtId="0" fontId="50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4" fontId="18" fillId="0" borderId="0" xfId="0" applyNumberFormat="1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4" fontId="51" fillId="0" borderId="0" xfId="0" applyNumberFormat="1" applyFont="1" applyBorder="1" applyAlignment="1">
      <alignment vertical="center"/>
    </xf>
    <xf numFmtId="0" fontId="51" fillId="3" borderId="0" xfId="0" applyFont="1" applyFill="1" applyBorder="1" applyAlignment="1">
      <alignment vertical="center" wrapText="1"/>
    </xf>
    <xf numFmtId="9" fontId="51" fillId="3" borderId="0" xfId="9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vertical="center" wrapText="1"/>
    </xf>
    <xf numFmtId="0" fontId="3" fillId="24" borderId="3" xfId="0" applyFont="1" applyFill="1" applyBorder="1" applyAlignment="1">
      <alignment vertical="center" wrapText="1"/>
    </xf>
    <xf numFmtId="49" fontId="1" fillId="0" borderId="0" xfId="3" applyNumberFormat="1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" fontId="2" fillId="8" borderId="0" xfId="0" applyNumberFormat="1" applyFont="1" applyFill="1" applyAlignment="1">
      <alignment vertical="center"/>
    </xf>
    <xf numFmtId="0" fontId="11" fillId="3" borderId="0" xfId="3" applyFill="1" applyAlignment="1">
      <alignment horizontal="center" vertical="center"/>
    </xf>
    <xf numFmtId="4" fontId="11" fillId="3" borderId="0" xfId="3" applyNumberFormat="1" applyFill="1" applyAlignment="1">
      <alignment horizontal="center" vertical="center"/>
    </xf>
    <xf numFmtId="49" fontId="11" fillId="0" borderId="1" xfId="3" applyNumberFormat="1" applyFill="1" applyBorder="1" applyAlignment="1">
      <alignment horizontal="left" vertical="center"/>
    </xf>
    <xf numFmtId="0" fontId="52" fillId="0" borderId="1" xfId="3" applyFont="1" applyFill="1" applyBorder="1" applyAlignment="1">
      <alignment horizontal="center" vertical="center" wrapText="1"/>
    </xf>
    <xf numFmtId="0" fontId="11" fillId="0" borderId="0" xfId="3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" fillId="10" borderId="0" xfId="3" applyFont="1" applyFill="1" applyAlignment="1">
      <alignment vertical="center"/>
    </xf>
    <xf numFmtId="0" fontId="1" fillId="0" borderId="0" xfId="3" applyFont="1" applyFill="1" applyAlignment="1">
      <alignment vertical="center"/>
    </xf>
    <xf numFmtId="0" fontId="31" fillId="0" borderId="14" xfId="5" applyFont="1" applyBorder="1" applyAlignment="1">
      <alignment horizontal="center" vertical="center"/>
    </xf>
    <xf numFmtId="0" fontId="33" fillId="0" borderId="0" xfId="5" applyFont="1" applyBorder="1" applyAlignment="1">
      <alignment horizontal="center" vertical="center"/>
    </xf>
    <xf numFmtId="0" fontId="31" fillId="0" borderId="0" xfId="5" applyFont="1" applyBorder="1" applyAlignment="1">
      <alignment horizontal="center" vertical="center"/>
    </xf>
    <xf numFmtId="166" fontId="31" fillId="0" borderId="0" xfId="8" applyFont="1" applyBorder="1" applyAlignment="1">
      <alignment horizontal="center" vertical="center"/>
    </xf>
    <xf numFmtId="49" fontId="31" fillId="0" borderId="0" xfId="5" applyNumberFormat="1" applyFont="1" applyFill="1" applyBorder="1" applyAlignment="1">
      <alignment horizontal="left" vertical="center"/>
    </xf>
    <xf numFmtId="0" fontId="31" fillId="0" borderId="0" xfId="5" applyFont="1" applyBorder="1" applyAlignment="1">
      <alignment horizontal="left" vertical="center"/>
    </xf>
    <xf numFmtId="0" fontId="31" fillId="0" borderId="0" xfId="5" applyFont="1" applyAlignment="1">
      <alignment horizontal="left" vertical="center"/>
    </xf>
    <xf numFmtId="0" fontId="1" fillId="3" borderId="0" xfId="3" applyFont="1" applyFill="1" applyBorder="1" applyAlignment="1">
      <alignment horizontal="right"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4" fontId="26" fillId="17" borderId="0" xfId="0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 wrapText="1"/>
    </xf>
    <xf numFmtId="49" fontId="3" fillId="8" borderId="6" xfId="0" applyNumberFormat="1" applyFont="1" applyFill="1" applyBorder="1" applyAlignment="1">
      <alignment horizontal="center" vertical="center" wrapText="1"/>
    </xf>
    <xf numFmtId="4" fontId="3" fillId="10" borderId="0" xfId="0" applyNumberFormat="1" applyFont="1" applyFill="1" applyAlignment="1">
      <alignment horizontal="left" vertical="center"/>
    </xf>
    <xf numFmtId="0" fontId="3" fillId="10" borderId="0" xfId="0" applyFont="1" applyFill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19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43" fillId="6" borderId="12" xfId="10" applyFont="1" applyFill="1" applyBorder="1" applyAlignment="1">
      <alignment horizontal="center" vertical="center"/>
    </xf>
    <xf numFmtId="0" fontId="43" fillId="0" borderId="1" xfId="10" applyFont="1" applyBorder="1" applyAlignment="1">
      <alignment vertical="center" wrapText="1"/>
    </xf>
    <xf numFmtId="0" fontId="42" fillId="0" borderId="1" xfId="10" applyFont="1" applyFill="1" applyBorder="1" applyAlignment="1">
      <alignment vertical="center" wrapText="1"/>
    </xf>
    <xf numFmtId="0" fontId="42" fillId="0" borderId="3" xfId="10" applyFont="1" applyFill="1" applyBorder="1" applyAlignment="1">
      <alignment vertical="center" wrapText="1"/>
    </xf>
    <xf numFmtId="0" fontId="42" fillId="0" borderId="15" xfId="10" applyFont="1" applyFill="1" applyBorder="1" applyAlignment="1">
      <alignment vertical="center" wrapText="1"/>
    </xf>
    <xf numFmtId="0" fontId="42" fillId="0" borderId="4" xfId="10" applyFont="1" applyFill="1" applyBorder="1" applyAlignment="1">
      <alignment vertical="center" wrapText="1"/>
    </xf>
    <xf numFmtId="0" fontId="42" fillId="0" borderId="1" xfId="10" applyFont="1" applyBorder="1" applyAlignment="1">
      <alignment vertical="center" wrapText="1"/>
    </xf>
    <xf numFmtId="0" fontId="42" fillId="0" borderId="1" xfId="10" applyFont="1" applyBorder="1" applyAlignment="1">
      <alignment horizontal="center" vertical="center"/>
    </xf>
    <xf numFmtId="0" fontId="34" fillId="0" borderId="1" xfId="10" applyFont="1" applyBorder="1" applyAlignment="1">
      <alignment vertical="center" wrapText="1"/>
    </xf>
    <xf numFmtId="0" fontId="42" fillId="0" borderId="3" xfId="10" applyFont="1" applyBorder="1" applyAlignment="1">
      <alignment horizontal="center" vertical="center" wrapText="1"/>
    </xf>
    <xf numFmtId="0" fontId="42" fillId="0" borderId="15" xfId="10" applyFont="1" applyBorder="1" applyAlignment="1">
      <alignment horizontal="center" vertical="center" wrapText="1"/>
    </xf>
    <xf numFmtId="0" fontId="42" fillId="0" borderId="4" xfId="10" applyFont="1" applyBorder="1" applyAlignment="1">
      <alignment horizontal="center" vertical="center" wrapText="1"/>
    </xf>
    <xf numFmtId="0" fontId="1" fillId="3" borderId="12" xfId="3" applyFont="1" applyFill="1" applyBorder="1" applyAlignment="1">
      <alignment horizontal="right" vertical="center"/>
    </xf>
    <xf numFmtId="0" fontId="11" fillId="0" borderId="3" xfId="3" applyFill="1" applyBorder="1" applyAlignment="1">
      <alignment horizontal="center" vertical="center"/>
    </xf>
    <xf numFmtId="0" fontId="11" fillId="0" borderId="15" xfId="3" applyFill="1" applyBorder="1" applyAlignment="1">
      <alignment horizontal="center" vertical="center"/>
    </xf>
    <xf numFmtId="0" fontId="11" fillId="0" borderId="4" xfId="3" applyFill="1" applyBorder="1" applyAlignment="1">
      <alignment horizontal="center" vertical="center"/>
    </xf>
    <xf numFmtId="0" fontId="11" fillId="3" borderId="0" xfId="3" applyFill="1" applyAlignment="1">
      <alignment horizontal="center" vertical="center"/>
    </xf>
    <xf numFmtId="0" fontId="0" fillId="0" borderId="0" xfId="0" applyAlignment="1">
      <alignment horizontal="center"/>
    </xf>
  </cellXfs>
  <cellStyles count="11">
    <cellStyle name="Dziesiętny 8 2" xfId="8"/>
    <cellStyle name="Normalny" xfId="0" builtinId="0"/>
    <cellStyle name="Normalny 11 21" xfId="3"/>
    <cellStyle name="Normalny 14 24" xfId="7"/>
    <cellStyle name="Normalny 15 10" xfId="6"/>
    <cellStyle name="Normalny 4" xfId="1"/>
    <cellStyle name="Normalny 4 2" xfId="2"/>
    <cellStyle name="Normalny 5" xfId="10"/>
    <cellStyle name="Normalny_Arkusz1" xfId="5"/>
    <cellStyle name="Procentowy" xfId="9" builtinId="5"/>
    <cellStyle name="Procentowy 10" xfId="4"/>
  </cellStyles>
  <dxfs count="8"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28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controlling\OEE\ARE\Publikacje%202007\Sytuacja%20finansowa\R3_SF_2006_war_sk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a001\controlling\Rachunek\Plany_baza\2008\071231_II%20runda_planistyczna\U_wsparcia\FAKTURY\KOREKTA_wystawion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R\AM\Raport\2008\Raport%20tygodniowy\robocze\Rynek%20Polski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0.201\Documents%20and%20Settings\eemarekz.003\Pulpit\Arkusze%20danych\Wska&#378;niki%20techniczno%20-%20ekonomiczne\2008\Moje%20dokumenty\Plany%20inwest%20i%20remonto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P-KOLODZIEJ\aws\DATA\Clients\PKP\AKTYWA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Users\07arap\Documents\0.%20Sprawozdania\2023\01-2023\0.%20CIT%2001-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Users\07arap\Documents\0.%20Sprawozdania\2024\01-2024\0,%20Sprawozdanie%2001-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Documents%20and%20Settings\ce10122\Pulpit\RAPORTY_2010\III_2010\Doradcze_2010\100408_KONSOLIDACJA_Wykonanie_I-III_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Rachunek\Raport_baza\2012\Wykonanie_jednostkowe\Business%20Review\2012%20Raport_PGE_Kluczowe_Wielko&#347;ci.0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a&#380;ne%20pliki\SZKODL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a&#380;ne%20pliki\moje\SZKODL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Documents%20and%20Settings\ce10341\Ustawienia%20lokalne\Temporary%20Internet%20Files\Content.Outlook\68PFE0FX\dodatkowe%20zak&#322;adki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Controlling\GK\Raporty\2008\07-2008\SOH\raport_SOH_PSE-Electra_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OPI%202011%2029.05.2011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0014173\jazdrive-d\Fiat\nowe%20PBC\PROJEKTY\PKN\PKN%20prywatyzacja\Polowa%20roku\21%20WRZESNIA\SAR0699-3wrzesnia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a001\controlling\Budzet\Arkusze%20uzgodnie&#324;\REJESTR_ARKUSZY_20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Dokumenty\OEE\ARE\Publikacje%202007\Sytuacja%20finansowa\R3_SF_2006_war_sk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Budzet\RAPORTY\RAPORTY_2008\US&#321;UGI_DORADCZE_20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DOCUME~1\ce0243\USTAWI~1\Temp\Rar$DI00.933\ET+BV%2031.12.20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\dc\2006\ANALIZA_ODCHYLE&#323;\Rozliczenie%20utylizacji_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controlling\PGE\Pozosta&#322;a%20operacyjna%20i%20finansowa\PIKF_08'20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P-KOLODZIEJ\aws\Documents%20and%20Settings\debniakk\My%20Documents\Projekty\ATC\Final\548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a001\controlling\Rachunek\Plany_baza\2011\Plan%20finansowy_2011\I%20runda\Prognoza%202010\Wy&#322;&#261;czenia_IVQ_PGESA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fitip1\users\WIN98K\TEMP\C.Lotus.Notes.Data\zzdokkon\SA_RS_2001%20ostateczn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0014173\jazdrive-d\Fiat\3_final_2000\Yellow%20papers\Single\F4F5\C\C-Varianc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Pulpit\PI-98%20-%2010%20m-c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a001\Controlling\GK\Konsolidacja\2011\pakiet\Zmiana%201Q2011\BAZA%20Pakiet%20MSSF%20za%202011_D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\dc\2007\ANALIZY\ANALIZA_ODCHYLE&#323;\Analizy%20do%20emisji_BPlan_070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ok%202009\PDI%202009\PDI%20na%202009\2.1%20BAZA-za&#322;&#261;cznik%20nr%203.1%20na%20dz.%2001-12-200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controlling\Dane\Ewa\Ewa_200799\EXCEL\DOCMAR\Ewka%202001\200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Users\07arap\Documents\0.%20Sprawozdania\2023\01-2023\0,%20Sprawozdanie%2012-2022%20(03.02.2023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arap/Documents/0.%20Sprawozdania/2024/08-2024/0.%20CIT%2008-2024%20(konta%204-5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Users\07arap\Documents\0.%20Sprawozdania\2023\04-2023\0.%20CIT%2004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\dc\2006\ANALIZA_ODCHYLE&#323;\Analizy_2005_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\dc\2006\ANALIZA_ODCHYLE&#323;\Analizy_2005_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P-KOLODZIEJ\aws\Documents%20and%20Settings\debniakk\My%20Documents\Projekty\ATC\Final\ATC%20Working%20paper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GROUPS\G10-5\WER02\G105DI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GK\Plany\Plany%20sp&#243;&#322;ek%202009\KONSOLIDACJA%20PF2009\konsolidacja%20II%20runda\GWW%20BOT%20KWB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iki\AC-dokumenty\Sprawozdania\PGE\P&#322;ynno&#347;&#263;%20finansowa%20-%20formularz%20-%20stycze&#324;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_06"/>
      <sheetName val="302_06"/>
      <sheetName val="303_06"/>
      <sheetName val="304_06"/>
      <sheetName val="305_06"/>
      <sheetName val="306_06"/>
      <sheetName val="307_06"/>
      <sheetName val="308_06"/>
      <sheetName val="309_06"/>
      <sheetName val="310_06"/>
      <sheetName val="311_06"/>
      <sheetName val="312_06"/>
      <sheetName val="313_05"/>
      <sheetName val="314_06"/>
      <sheetName val="315_06"/>
      <sheetName val="316_06"/>
      <sheetName val="317_06"/>
      <sheetName val="318_06"/>
      <sheetName val="319_06"/>
      <sheetName val="320_06"/>
      <sheetName val="321_06"/>
      <sheetName val="322_06"/>
      <sheetName val="323_06"/>
      <sheetName val="324_06"/>
      <sheetName val="325_06"/>
      <sheetName val="326_06"/>
      <sheetName val="327_06"/>
      <sheetName val="328_06_czI"/>
      <sheetName val="328_06_czII"/>
      <sheetName val="329_06"/>
      <sheetName val="330_06"/>
      <sheetName val="331_06"/>
      <sheetName val="332_06"/>
      <sheetName val="333_06"/>
      <sheetName val="334_06"/>
      <sheetName val="335_06"/>
      <sheetName val="336_06"/>
      <sheetName val="337_06"/>
      <sheetName val="338_06"/>
      <sheetName val="339_06"/>
      <sheetName val="zbitka"/>
      <sheetName val="idx"/>
      <sheetName val="Słowni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KOREKTA"/>
      <sheetName val="DH"/>
      <sheetName val="Bazy"/>
      <sheetName val="KONS"/>
      <sheetName val="lis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LUBZEL_D</v>
          </cell>
          <cell r="B3" t="str">
            <v>LUBZEL - Dystrybucja sp. z o.o.</v>
          </cell>
          <cell r="C3" t="str">
            <v>LUBZEL DYSTRYBUCJA Sp. z o.o.
GARBARSKA 21 A
PL 20-340 LUBLIN</v>
          </cell>
          <cell r="D3">
            <v>1114123</v>
          </cell>
          <cell r="E3" t="str">
            <v>OSD</v>
          </cell>
        </row>
        <row r="4">
          <cell r="A4" t="str">
            <v>ŁZE_D</v>
          </cell>
          <cell r="B4" t="str">
            <v>ŁZE - Dystrybucja sp. z o.o.</v>
          </cell>
          <cell r="C4" t="str">
            <v>ŁZE DYSTRYBUCJA Spółka
TUWIMA 58
PL 90-021 ŁÓDŹ</v>
          </cell>
          <cell r="D4">
            <v>1114124</v>
          </cell>
          <cell r="E4" t="str">
            <v>OSD</v>
          </cell>
        </row>
        <row r="5">
          <cell r="A5" t="str">
            <v>RZE_D</v>
          </cell>
          <cell r="B5" t="str">
            <v>RZE- Dystrybucja sp. z o.o.</v>
          </cell>
          <cell r="C5" t="str">
            <v>RZE DYSTRYBUCJA Sp. z o.o.
8-go MARCA 6
PL 35-959 RZESZÓW</v>
          </cell>
          <cell r="D5">
            <v>1114126</v>
          </cell>
          <cell r="E5" t="str">
            <v>OSD</v>
          </cell>
        </row>
        <row r="6">
          <cell r="A6" t="str">
            <v>ZEB_D</v>
          </cell>
          <cell r="B6" t="str">
            <v>ZEB - Dystrybucja sp. z o.o.</v>
          </cell>
          <cell r="C6" t="str">
            <v>ZEB DYSTRYBUCJA Sp. z o.o.
ELEKTRYCZNA 13
PL 15-950 BIAŁYSTOK</v>
          </cell>
          <cell r="D6">
            <v>1114122</v>
          </cell>
          <cell r="E6" t="str">
            <v>OSD</v>
          </cell>
        </row>
        <row r="7">
          <cell r="A7" t="str">
            <v>ZEŁ-T_D</v>
          </cell>
          <cell r="B7" t="str">
            <v>Zakład Energetyczny Łódź Teren S.A.</v>
          </cell>
          <cell r="C7" t="str">
            <v>Zakład Energetyczny Łódź-Teren S.A.
Piotrkowska 58 PL-90-105 ŁÓDŹ</v>
          </cell>
          <cell r="D7">
            <v>1600040</v>
          </cell>
          <cell r="E7" t="str">
            <v>OSD</v>
          </cell>
        </row>
        <row r="8">
          <cell r="A8" t="str">
            <v>ZEW-T_D</v>
          </cell>
          <cell r="B8" t="str">
            <v>ZEWT- Dystrybucja sp. z o.o.</v>
          </cell>
          <cell r="C8" t="str">
            <v>ZEW-T DYSTRYBUCJA Sp. z o.o.
MARSA 95
PL 04-470 Warszawa</v>
          </cell>
          <cell r="D8">
            <v>1114120</v>
          </cell>
          <cell r="E8" t="str">
            <v>OSD</v>
          </cell>
        </row>
        <row r="9">
          <cell r="A9" t="str">
            <v>ZEORK_D</v>
          </cell>
          <cell r="B9" t="str">
            <v>ZEORK - Dystrybucja sp. z o.o.</v>
          </cell>
          <cell r="C9" t="str">
            <v>ZEORK DYSTRYBUCJA Sp. z o.o.
Al.Marszałka Józefa Piłsudskiego 51
PL 26-110 Skarżysko Kamienna</v>
          </cell>
          <cell r="D9">
            <v>1114121</v>
          </cell>
          <cell r="E9" t="str">
            <v>OSD</v>
          </cell>
        </row>
        <row r="10">
          <cell r="A10" t="str">
            <v>ZKE_D</v>
          </cell>
          <cell r="B10" t="str">
            <v>ZKE - Dystrybucja sp. z o.o.</v>
          </cell>
          <cell r="C10" t="str">
            <v>ZKE DYSTRYBUCJA Spółka
Koźmiana 1
PL 22-400 ZAMOŚĆ</v>
          </cell>
          <cell r="D10">
            <v>1114119</v>
          </cell>
          <cell r="E10" t="str">
            <v>OSD</v>
          </cell>
        </row>
        <row r="11">
          <cell r="A11" t="str">
            <v>S.O.K</v>
          </cell>
          <cell r="B11" t="str">
            <v>SOK</v>
          </cell>
          <cell r="C11" t="str">
            <v>SOK S.A.
MYSIA 2
PL-00-496 WARSZAWA</v>
          </cell>
          <cell r="D11">
            <v>1200023</v>
          </cell>
        </row>
        <row r="12">
          <cell r="A12" t="str">
            <v>PGE
ENERGIA</v>
          </cell>
          <cell r="B12" t="str">
            <v>PGE Energia</v>
          </cell>
          <cell r="C12" t="str">
            <v>PGE ENERGIA S.A.
Garbarska 21A
PL-22-340 LUBLIN</v>
          </cell>
          <cell r="D12">
            <v>1200449</v>
          </cell>
        </row>
        <row r="13">
          <cell r="A13" t="str">
            <v>LUBZEL</v>
          </cell>
          <cell r="B13" t="str">
            <v>Lubelskie Zakłady Energetyczne S.A.</v>
          </cell>
          <cell r="C13" t="str">
            <v>LUBELSKIE ZAKŁADY ENERGETYCZNE
SPÓŁKA AKCYJNA
GARBARSKA 21
PL-20-340 LUBLIN</v>
          </cell>
          <cell r="D13">
            <v>1600038</v>
          </cell>
          <cell r="E13" t="str">
            <v>SSD</v>
          </cell>
        </row>
        <row r="14">
          <cell r="A14" t="str">
            <v>ŁZE</v>
          </cell>
          <cell r="B14" t="str">
            <v>Łódzki Zakład Energetyczny S.A.</v>
          </cell>
          <cell r="C14" t="str">
            <v>Łódzki Zakład Energetyczny S.A.
Tuwima 58
PL  90-021 Łódź</v>
          </cell>
          <cell r="D14">
            <v>1600039</v>
          </cell>
          <cell r="E14" t="str">
            <v>SSD</v>
          </cell>
        </row>
        <row r="15">
          <cell r="A15" t="str">
            <v>RZE</v>
          </cell>
          <cell r="B15" t="str">
            <v>Rzeszowski Zakład Energetyczny S.A.</v>
          </cell>
          <cell r="C15" t="str">
            <v>Rzeszowski Zakład Energetyczny S.A.
8-go Marca 6
PL-35-959 RZESZÓW</v>
          </cell>
          <cell r="D15">
            <v>1600044</v>
          </cell>
          <cell r="E15" t="str">
            <v>SSD</v>
          </cell>
        </row>
        <row r="16">
          <cell r="A16" t="str">
            <v>ZEB</v>
          </cell>
          <cell r="B16" t="str">
            <v>Zakład Energetyczny Białystok S.A.</v>
          </cell>
          <cell r="C16" t="str">
            <v>Zakład  Energetyczny  Białystok S.A.
Świętojańska 12
PL-15-082 BIAŁYSTOK</v>
          </cell>
          <cell r="D16">
            <v>1600026</v>
          </cell>
          <cell r="E16" t="str">
            <v>SSD</v>
          </cell>
        </row>
        <row r="17">
          <cell r="A17" t="str">
            <v>ZEŁ-T</v>
          </cell>
          <cell r="B17" t="str">
            <v>ZEŁT - Obrót sp. z o.o.</v>
          </cell>
          <cell r="C17" t="str">
            <v>Zakład Energetyczny
Łódź-Teren Obrót Sp. z o.o.
MYSIA 2
PL-00-496 WARSZAWA</v>
          </cell>
          <cell r="D17">
            <v>1114125</v>
          </cell>
          <cell r="E17" t="str">
            <v>SSD</v>
          </cell>
        </row>
        <row r="18">
          <cell r="A18" t="str">
            <v>ZEW-T</v>
          </cell>
          <cell r="B18" t="str">
            <v>Zakład Energetyczny Warszawa Teren S.A.</v>
          </cell>
          <cell r="C18" t="str">
            <v>Zakład Energetyczny
Warszawa-Teren S.A.
Marsa 95
PL-04-470 WARSZAWA</v>
          </cell>
          <cell r="D18">
            <v>1600051</v>
          </cell>
          <cell r="E18" t="str">
            <v>SSD</v>
          </cell>
        </row>
        <row r="19">
          <cell r="A19" t="str">
            <v>ZEORK</v>
          </cell>
          <cell r="B19" t="str">
            <v>Zakłady Energetyczne Okręgu Radomsko - Kieleckiego S.A.</v>
          </cell>
          <cell r="C19" t="str">
            <v>Zakłady Energetyczne
Okręgu Radomsko-Kieleckiego S.A.
Al. Marszałka J. Piłsudskiego 51</v>
          </cell>
          <cell r="D19">
            <v>1600045</v>
          </cell>
          <cell r="E19" t="str">
            <v>SSD</v>
          </cell>
        </row>
        <row r="20">
          <cell r="A20" t="str">
            <v>ZKE</v>
          </cell>
          <cell r="B20" t="str">
            <v>Zamojska Korporacja Energetyczna S.A.</v>
          </cell>
          <cell r="C20" t="str">
            <v>Zamojska Korporacja Energetyczna
Spółka Akcyjna
Koźmiana 1
PL-22-400 ZAMOŚĆ</v>
          </cell>
          <cell r="D20">
            <v>1600053</v>
          </cell>
          <cell r="E20" t="str">
            <v>SSD</v>
          </cell>
        </row>
        <row r="21">
          <cell r="A21" t="str">
            <v>ELECTRA</v>
          </cell>
          <cell r="B21" t="str">
            <v>PSE Electra S.A.</v>
          </cell>
          <cell r="C21" t="str">
            <v>PSE-ELECTRA S.A.
Mysia 2
PL-00-496 WARSZAWA</v>
          </cell>
          <cell r="D21">
            <v>1200016</v>
          </cell>
          <cell r="E21" t="str">
            <v>SOH</v>
          </cell>
        </row>
        <row r="22">
          <cell r="A22" t="str">
            <v>BOT GiE</v>
          </cell>
          <cell r="B22" t="str">
            <v>BOT Górnictwo i Energetyka S.A.</v>
          </cell>
          <cell r="C22" t="str">
            <v>BOT - GÓRNICTWO I ENERGETYKA
SPÓŁKA AKCYJNA
Al. Piłsudskiego 12
PL-90-051 ŁÓDŹ</v>
          </cell>
          <cell r="D22">
            <v>1600408</v>
          </cell>
          <cell r="E22" t="str">
            <v>GWW</v>
          </cell>
        </row>
        <row r="23">
          <cell r="A23" t="str">
            <v>BOT ELB</v>
          </cell>
          <cell r="B23" t="str">
            <v>BOT Elektrownia Bełchatów S.A.</v>
          </cell>
          <cell r="C23" t="str">
            <v>BOT Elektrownia Bełchatów S.A.
ROGOWIEC  ul. Energetyczna 7
PL-97-406 BEŁCHATÓW 5</v>
          </cell>
          <cell r="D23">
            <v>1600201</v>
          </cell>
          <cell r="E23" t="str">
            <v>GWW</v>
          </cell>
        </row>
        <row r="24">
          <cell r="A24" t="str">
            <v>BOT ELO</v>
          </cell>
          <cell r="B24" t="str">
            <v>BOT Elektrownia Opole S.A.</v>
          </cell>
          <cell r="C24" t="str">
            <v xml:space="preserve"> BOT Elektrownia Opole
 Spółka Akcyjna
PL-46-021 BRZEZIE K/OPOLA</v>
          </cell>
          <cell r="D24">
            <v>1600013</v>
          </cell>
          <cell r="E24" t="str">
            <v>GWW</v>
          </cell>
        </row>
        <row r="25">
          <cell r="A25" t="str">
            <v>BOT ELT</v>
          </cell>
          <cell r="B25" t="str">
            <v>BOT Elektrownia Turów S.A.</v>
          </cell>
          <cell r="C25" t="str">
            <v>BOT ELEKTROWNIA TURÓW
SPÓŁKA AKCYJNA
Młodych Energetyków 12
PL-59-916 BOGATYNIA</v>
          </cell>
          <cell r="D25">
            <v>1600061</v>
          </cell>
          <cell r="E25" t="str">
            <v>GWW</v>
          </cell>
        </row>
        <row r="26">
          <cell r="A26" t="str">
            <v>BOT KWBB</v>
          </cell>
          <cell r="B26" t="str">
            <v>BOT KWB Bełchatów S.A.</v>
          </cell>
          <cell r="C26" t="str">
            <v>BOT KWB Bełchatów S.A.
w Rogowcu
ŚW. BARBARY 3
PL-97-400 BEŁCHATÓW, SKRZYNKA POCZTOWA 100</v>
          </cell>
          <cell r="D26">
            <v>1600458</v>
          </cell>
          <cell r="E26" t="str">
            <v>GWW</v>
          </cell>
        </row>
        <row r="27">
          <cell r="A27" t="str">
            <v>BOT KWBT</v>
          </cell>
          <cell r="B27" t="str">
            <v>BOT KWB Turów S.A.</v>
          </cell>
          <cell r="C27" t="str">
            <v>BOT KWB TURÓW SA
Bogatynia 3
PL-59-916 BOGATYNIA 3</v>
          </cell>
          <cell r="D27">
            <v>1104997</v>
          </cell>
          <cell r="E27" t="str">
            <v>GWW</v>
          </cell>
        </row>
        <row r="28">
          <cell r="A28" t="str">
            <v>ZEDO</v>
          </cell>
          <cell r="B28" t="str">
            <v>Zespół Elektrowni Dolna Odra S.A.</v>
          </cell>
          <cell r="C28" t="str">
            <v>Zespół Elektrowni Dolna Odra S.A.
Nowe Czarnowo 76
PL-74-105 NOWE CZARNOWO</v>
          </cell>
          <cell r="D28">
            <v>1600011</v>
          </cell>
          <cell r="E28" t="str">
            <v>GWW</v>
          </cell>
        </row>
        <row r="29">
          <cell r="A29" t="str">
            <v>EC Gorzów</v>
          </cell>
          <cell r="B29" t="str">
            <v>EC Gorzów S.A.</v>
          </cell>
          <cell r="C29" t="str">
            <v>Elektrociepłownia Gorzów Spółka Akcyjna
Energetyków 6
PL-66-400 GORZÓW WIELKOPOLSKI</v>
          </cell>
          <cell r="D29">
            <v>1600055</v>
          </cell>
          <cell r="E29" t="str">
            <v>GWW</v>
          </cell>
        </row>
        <row r="30">
          <cell r="A30" t="str">
            <v>EC Kielce</v>
          </cell>
          <cell r="B30" t="str">
            <v>EC Kielce S.A.</v>
          </cell>
          <cell r="C30" t="str">
            <v xml:space="preserve">Elektrociepłownia Kielce S. A.
Hubalczyków 30
PL  25-668 Kielce                                                                         </v>
          </cell>
          <cell r="D30">
            <v>1200459</v>
          </cell>
          <cell r="E30" t="str">
            <v>GWW</v>
          </cell>
        </row>
        <row r="31">
          <cell r="A31" t="str">
            <v>EC Lublin</v>
          </cell>
          <cell r="B31" t="str">
            <v>EC Lublin - Wrotków sp. z o.o.</v>
          </cell>
          <cell r="C31" t="str">
            <v>Elektrociepłownia
Lublin-Wrotków Sp. z o.o.
Inżynierska 4
PL-20-484 LUBLIN</v>
          </cell>
          <cell r="D31">
            <v>1600059</v>
          </cell>
          <cell r="E31" t="str">
            <v>GWW</v>
          </cell>
        </row>
        <row r="32">
          <cell r="A32" t="str">
            <v>EC Rzeszów</v>
          </cell>
          <cell r="B32" t="str">
            <v>EC Rzeszów S.A.</v>
          </cell>
          <cell r="C32" t="str">
            <v>Elektrociepłownia Rzeszów SA
Ciepłownicza 8
PL-35-959 RZESZÓW</v>
          </cell>
          <cell r="D32">
            <v>1103528</v>
          </cell>
          <cell r="E32" t="str">
            <v>GWW</v>
          </cell>
        </row>
        <row r="33">
          <cell r="A33" t="str">
            <v>ZEC Bydgoszcz</v>
          </cell>
          <cell r="B33" t="str">
            <v>ZEC Bydgoszcz S.A.</v>
          </cell>
          <cell r="C33" t="str">
            <v>ZESPÓŁ ELEKTROCIEPŁOWNI
BYDGOSZCZ S.A.
ENERGETYCZNA 1
PL-85-950 BYDGOSZCZ</v>
          </cell>
          <cell r="D33">
            <v>1690210</v>
          </cell>
          <cell r="E33" t="str">
            <v>GWW</v>
          </cell>
        </row>
        <row r="34">
          <cell r="A34" t="str">
            <v>ESP</v>
          </cell>
          <cell r="B34" t="str">
            <v>Elektrownie Szczytowo-Pompowe S.A.</v>
          </cell>
          <cell r="C34" t="str">
            <v>Elektrownie Szczytowo-Pompowe S.A.
Ogrodowa 59 a
PL-00-876 WARSZAWA</v>
          </cell>
          <cell r="D34">
            <v>1690001</v>
          </cell>
          <cell r="E34" t="str">
            <v>EO</v>
          </cell>
        </row>
        <row r="35">
          <cell r="A35" t="str">
            <v>ZEW Dychów</v>
          </cell>
          <cell r="B35" t="str">
            <v>ZEW Dychów S.A.</v>
          </cell>
          <cell r="C35" t="str">
            <v>ZESPÓŁ ELEKTROWNI WODNYCH DYCHÓW SA
DYCHÓW 6A
PL-66-627 DYCHÓW</v>
          </cell>
          <cell r="D35">
            <v>1600018</v>
          </cell>
          <cell r="E35" t="str">
            <v>EO</v>
          </cell>
        </row>
        <row r="36">
          <cell r="A36" t="str">
            <v>EXATEL</v>
          </cell>
          <cell r="B36" t="str">
            <v>Exatel S.A.</v>
          </cell>
          <cell r="C36" t="str">
            <v>EXATEL S.A.
PERKUNA 47
PL-04-164 WARSZAWA</v>
          </cell>
          <cell r="D36">
            <v>1200002</v>
          </cell>
          <cell r="E36" t="str">
            <v>TEL</v>
          </cell>
        </row>
      </sheetData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 tygodniowy PL"/>
      <sheetName val="TGE"/>
      <sheetName val="POEE"/>
      <sheetName val="RB"/>
      <sheetName val="Raport tygodniowy"/>
      <sheetName val="Zawarte TFE i POEE"/>
      <sheetName val="kurs EUR_paliwa"/>
      <sheetName val="Nośniki energii"/>
      <sheetName val="Rynek Polski 2008"/>
      <sheetName val="Bazy"/>
      <sheetName val="31 - Grupa B"/>
      <sheetName val="Ster"/>
      <sheetName val="KT_baza_2006"/>
      <sheetName val="DP"/>
    </sheetNames>
    <sheetDataSet>
      <sheetData sheetId="0" refreshError="1"/>
      <sheetData sheetId="1" refreshError="1">
        <row r="3">
          <cell r="M3" t="str">
            <v>CENY</v>
          </cell>
          <cell r="AL3" t="str">
            <v>Volumen</v>
          </cell>
          <cell r="CJ3" t="str">
            <v>dzienny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zbiorcze   "/>
      <sheetName val="I.Inwest. strategiczne"/>
      <sheetName val="III. Prace mod.-odtw.-zesta "/>
      <sheetName val="Podsumowanie"/>
      <sheetName val="Cennik"/>
      <sheetName val="Arkusz1"/>
      <sheetName val="Zestawienie"/>
      <sheetName val="ZestawienieZakupów"/>
      <sheetName val="ZestawienieZakupów (2)"/>
      <sheetName val="WykazSESKO"/>
      <sheetName val="Pierwotne ZRE"/>
      <sheetName val="Zakupy dla Pionu_Zakładu"/>
      <sheetName val="Raport - dane w grupach"/>
      <sheetName val="Raport - dane w grupach działy"/>
      <sheetName val="Raport - dane w grupach piony"/>
      <sheetName val="Mod  - DSC"/>
      <sheetName val="Arkusz2"/>
      <sheetName val="Arkusz3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A2">
            <v>1</v>
          </cell>
          <cell r="C2" t="str">
            <v>Oprogramowanie</v>
          </cell>
          <cell r="D2" t="str">
            <v>AutoCAD LT (2002/2004)</v>
          </cell>
          <cell r="E2">
            <v>4650</v>
          </cell>
        </row>
        <row r="3">
          <cell r="A3">
            <v>2</v>
          </cell>
          <cell r="C3" t="str">
            <v>Modernizacja</v>
          </cell>
          <cell r="D3" t="str">
            <v xml:space="preserve">Rozszerzenie centrali telefonicznej autoryzacja zgłaszającego poprzez wykorzstanie protokołu TAPI </v>
          </cell>
          <cell r="E3">
            <v>100000</v>
          </cell>
        </row>
        <row r="4">
          <cell r="A4">
            <v>3</v>
          </cell>
          <cell r="C4" t="str">
            <v>Sprzęt komputerowy niskocenny</v>
          </cell>
          <cell r="D4" t="str">
            <v>Drukarka A4  atramentowa</v>
          </cell>
          <cell r="E4">
            <v>600</v>
          </cell>
        </row>
        <row r="5">
          <cell r="A5">
            <v>4</v>
          </cell>
          <cell r="C5" t="str">
            <v>Sprzęt komputerowy niskocenny</v>
          </cell>
          <cell r="D5" t="str">
            <v>Drukarka A4  atramentowa</v>
          </cell>
          <cell r="E5">
            <v>600</v>
          </cell>
        </row>
        <row r="6">
          <cell r="A6">
            <v>5</v>
          </cell>
          <cell r="C6" t="str">
            <v>Sprzęt komputerowy niskocenny</v>
          </cell>
          <cell r="D6" t="str">
            <v>Drukarka igłowa</v>
          </cell>
          <cell r="E6">
            <v>0</v>
          </cell>
        </row>
        <row r="7">
          <cell r="A7">
            <v>7</v>
          </cell>
          <cell r="C7" t="str">
            <v>Sprzęt komputerowy</v>
          </cell>
          <cell r="D7" t="str">
            <v>Drukarka laserowa kolorowa</v>
          </cell>
          <cell r="E7">
            <v>7000</v>
          </cell>
        </row>
        <row r="8">
          <cell r="A8">
            <v>8</v>
          </cell>
          <cell r="C8" t="str">
            <v>Sprzęt komputerowy</v>
          </cell>
          <cell r="D8" t="str">
            <v>Drukarka laserowa sieciowa A3 cz.-b.</v>
          </cell>
          <cell r="E8">
            <v>9800</v>
          </cell>
        </row>
        <row r="9">
          <cell r="A9">
            <v>9</v>
          </cell>
          <cell r="C9" t="str">
            <v>Sprzęt komputerowy niskocenny</v>
          </cell>
          <cell r="D9" t="str">
            <v>Drukarka laserowa sieciowa A4 cz.-b.</v>
          </cell>
          <cell r="E9">
            <v>2500</v>
          </cell>
        </row>
        <row r="10">
          <cell r="A10">
            <v>10</v>
          </cell>
          <cell r="C10" t="str">
            <v>Sprzęt komputerowy</v>
          </cell>
          <cell r="D10" t="str">
            <v>Drukarka laserowa sieciowa A4 kolorowa</v>
          </cell>
          <cell r="E10">
            <v>7000</v>
          </cell>
        </row>
        <row r="11">
          <cell r="A11">
            <v>11</v>
          </cell>
          <cell r="C11" t="str">
            <v>Sprzęt komputerowy niskocenny</v>
          </cell>
          <cell r="D11" t="str">
            <v>Drukarka A4  atramentowa</v>
          </cell>
          <cell r="E11">
            <v>600</v>
          </cell>
        </row>
        <row r="12">
          <cell r="A12">
            <v>12</v>
          </cell>
          <cell r="C12" t="str">
            <v>Materiały</v>
          </cell>
          <cell r="D12" t="str">
            <v>Filtry prywatyzujące do monitorów ekranowych 17"</v>
          </cell>
          <cell r="E12">
            <v>1000</v>
          </cell>
        </row>
        <row r="13">
          <cell r="A13">
            <v>13</v>
          </cell>
          <cell r="C13" t="str">
            <v>Oprogramowanie</v>
          </cell>
          <cell r="D13" t="str">
            <v>Intergacja usług katalogowych iPlanet,AvtiveDirectory,NDS,LDAP - upgrade Netware</v>
          </cell>
          <cell r="E13">
            <v>400000</v>
          </cell>
        </row>
        <row r="14">
          <cell r="A14">
            <v>14</v>
          </cell>
          <cell r="C14" t="str">
            <v>Sprzęt komputerowy</v>
          </cell>
          <cell r="D14" t="str">
            <v>Komputer przenośny</v>
          </cell>
          <cell r="E14">
            <v>7000</v>
          </cell>
        </row>
        <row r="15">
          <cell r="A15">
            <v>15</v>
          </cell>
          <cell r="C15" t="str">
            <v>Materiały</v>
          </cell>
          <cell r="D15" t="str">
            <v xml:space="preserve">Modernizacja i rozbudowa programów   </v>
          </cell>
          <cell r="E15">
            <v>0</v>
          </cell>
        </row>
        <row r="16">
          <cell r="A16">
            <v>16</v>
          </cell>
          <cell r="C16" t="str">
            <v>Remont</v>
          </cell>
          <cell r="D16" t="str">
            <v>Modernizacja notebook (RAM, dysk twardy)</v>
          </cell>
          <cell r="E16">
            <v>2000</v>
          </cell>
        </row>
        <row r="17">
          <cell r="A17">
            <v>17</v>
          </cell>
          <cell r="C17" t="str">
            <v>Remont</v>
          </cell>
          <cell r="D17" t="str">
            <v>Modernizacja zestawu komputerowego (RAM, dysk twardy)</v>
          </cell>
          <cell r="E17">
            <v>2000</v>
          </cell>
        </row>
        <row r="18">
          <cell r="A18">
            <v>18</v>
          </cell>
          <cell r="C18" t="str">
            <v>Remont</v>
          </cell>
          <cell r="D18" t="str">
            <v>Nagrywarka CD-RW</v>
          </cell>
          <cell r="E18">
            <v>800</v>
          </cell>
        </row>
        <row r="19">
          <cell r="A19">
            <v>19</v>
          </cell>
          <cell r="C19" t="str">
            <v>Remont</v>
          </cell>
          <cell r="D19" t="str">
            <v>Nagrywarka zewnętrzna CD-RW</v>
          </cell>
          <cell r="E19">
            <v>1000</v>
          </cell>
        </row>
        <row r="20">
          <cell r="A20">
            <v>20</v>
          </cell>
          <cell r="C20" t="str">
            <v>Oprogramowanie niskocenne</v>
          </cell>
          <cell r="D20" t="str">
            <v>Oprogramowanie - uaktualnienie programów do kosztorysowania</v>
          </cell>
          <cell r="E20">
            <v>1000</v>
          </cell>
        </row>
        <row r="21">
          <cell r="A21">
            <v>22</v>
          </cell>
          <cell r="C21" t="str">
            <v>Oprogramowanie niskocenne</v>
          </cell>
          <cell r="D21" t="str">
            <v>Corel Draw  PL</v>
          </cell>
          <cell r="E21">
            <v>1500</v>
          </cell>
        </row>
        <row r="22">
          <cell r="A22">
            <v>23</v>
          </cell>
          <cell r="C22" t="str">
            <v>Oprogramowanie niskocenne</v>
          </cell>
          <cell r="D22" t="str">
            <v>Oprogramowanie LEX</v>
          </cell>
          <cell r="E22">
            <v>500</v>
          </cell>
        </row>
        <row r="23">
          <cell r="A23">
            <v>24</v>
          </cell>
          <cell r="C23" t="str">
            <v>Modernizacja</v>
          </cell>
          <cell r="D23" t="str">
            <v>Projekt techniczny nowego DATACENTER</v>
          </cell>
          <cell r="E23">
            <v>150000</v>
          </cell>
        </row>
        <row r="24">
          <cell r="A24">
            <v>25</v>
          </cell>
          <cell r="C24" t="str">
            <v>Remont</v>
          </cell>
          <cell r="D24" t="str">
            <v>Rozszerzenie pamięci RAM o 64MB do plotera Xerox</v>
          </cell>
          <cell r="E24">
            <v>1500</v>
          </cell>
        </row>
        <row r="25">
          <cell r="A25">
            <v>26</v>
          </cell>
          <cell r="C25" t="str">
            <v>Sprzęt komputerowy</v>
          </cell>
          <cell r="D25" t="str">
            <v>Serwer szkoleniowy</v>
          </cell>
          <cell r="E25">
            <v>15000</v>
          </cell>
        </row>
        <row r="26">
          <cell r="A26">
            <v>28</v>
          </cell>
          <cell r="C26" t="str">
            <v>Sprzęt komputerowy niskocenny</v>
          </cell>
          <cell r="D26" t="str">
            <v>Skaner A3</v>
          </cell>
          <cell r="E26">
            <v>1200</v>
          </cell>
        </row>
        <row r="27">
          <cell r="A27">
            <v>29</v>
          </cell>
          <cell r="C27" t="str">
            <v>Sprzęt komputerowy niskocenny</v>
          </cell>
          <cell r="D27" t="str">
            <v>Skaner A4</v>
          </cell>
          <cell r="E27">
            <v>600</v>
          </cell>
        </row>
        <row r="28">
          <cell r="A28">
            <v>30</v>
          </cell>
          <cell r="C28" t="str">
            <v>Sprzęt komputerowy</v>
          </cell>
          <cell r="D28" t="str">
            <v>Skaner kolorowy XEROX Synergix</v>
          </cell>
          <cell r="E28">
            <v>54000</v>
          </cell>
        </row>
        <row r="29">
          <cell r="A29">
            <v>31</v>
          </cell>
          <cell r="C29" t="str">
            <v>Oprogramowanie</v>
          </cell>
          <cell r="D29" t="str">
            <v>Uaktualnienie oprogramowania-WSCAD</v>
          </cell>
          <cell r="E29">
            <v>15000</v>
          </cell>
        </row>
        <row r="30">
          <cell r="A30">
            <v>32</v>
          </cell>
          <cell r="C30" t="str">
            <v>Oprogramowanie</v>
          </cell>
          <cell r="D30" t="str">
            <v>Visual Studio Net</v>
          </cell>
          <cell r="E30">
            <v>5000</v>
          </cell>
        </row>
        <row r="31">
          <cell r="A31">
            <v>33</v>
          </cell>
          <cell r="C31" t="str">
            <v>Usługi</v>
          </cell>
          <cell r="D31" t="str">
            <v>wdrożenie systemu inwentaryzacji sprzętu komputerowego z wykorzystaniem kodów kreskowych</v>
          </cell>
          <cell r="E31">
            <v>25000</v>
          </cell>
        </row>
        <row r="32">
          <cell r="A32">
            <v>34</v>
          </cell>
          <cell r="C32" t="str">
            <v>Modernizacja</v>
          </cell>
          <cell r="D32" t="str">
            <v>Wymiana serwerów sieciowych</v>
          </cell>
          <cell r="E32">
            <v>200000</v>
          </cell>
        </row>
        <row r="33">
          <cell r="A33">
            <v>35</v>
          </cell>
          <cell r="C33" t="str">
            <v>Modernizacja</v>
          </cell>
          <cell r="D33" t="str">
            <v>Zakup przełączników sieciowych</v>
          </cell>
          <cell r="E33">
            <v>150000</v>
          </cell>
        </row>
        <row r="34">
          <cell r="A34">
            <v>39</v>
          </cell>
          <cell r="C34" t="str">
            <v>Sprzęt komputerowy</v>
          </cell>
          <cell r="D34" t="str">
            <v xml:space="preserve">Zestaw komputerowy 19" </v>
          </cell>
          <cell r="E34">
            <v>6000</v>
          </cell>
        </row>
        <row r="35">
          <cell r="A35">
            <v>40</v>
          </cell>
          <cell r="C35" t="str">
            <v>Sprzęt komputerowy</v>
          </cell>
          <cell r="D35" t="str">
            <v xml:space="preserve">Zestaw komputerowy 21" </v>
          </cell>
          <cell r="E35">
            <v>7000</v>
          </cell>
        </row>
        <row r="36">
          <cell r="A36">
            <v>41</v>
          </cell>
          <cell r="C36" t="str">
            <v>Sprzęt komputerowy</v>
          </cell>
          <cell r="D36" t="str">
            <v>Zestaw komputerowy 17"</v>
          </cell>
          <cell r="E36">
            <v>4800</v>
          </cell>
        </row>
        <row r="37">
          <cell r="A37">
            <v>44</v>
          </cell>
          <cell r="C37" t="str">
            <v>Sprzęt komputerowy</v>
          </cell>
          <cell r="D37" t="str">
            <v>Zestaw komputerowy 19" LCD</v>
          </cell>
          <cell r="E37">
            <v>9000</v>
          </cell>
        </row>
        <row r="38">
          <cell r="A38">
            <v>45</v>
          </cell>
          <cell r="C38" t="str">
            <v>Sprzęt komputerowy</v>
          </cell>
          <cell r="D38" t="str">
            <v>Zestaw komputerowy 17" LCD</v>
          </cell>
          <cell r="E38">
            <v>7000</v>
          </cell>
        </row>
        <row r="39">
          <cell r="A39">
            <v>46</v>
          </cell>
          <cell r="C39" t="str">
            <v>Sprzęt komputerowy</v>
          </cell>
          <cell r="D39" t="str">
            <v>Stacja graficzna do projektowania</v>
          </cell>
          <cell r="E39">
            <v>11000</v>
          </cell>
        </row>
        <row r="40">
          <cell r="A40">
            <v>47</v>
          </cell>
          <cell r="C40" t="str">
            <v>Oprogramowanie niskocenne</v>
          </cell>
          <cell r="D40" t="str">
            <v>Program do OCR ( IRIS lub RECOGMITA)</v>
          </cell>
          <cell r="E40">
            <v>1000</v>
          </cell>
        </row>
        <row r="41">
          <cell r="A41">
            <v>48</v>
          </cell>
          <cell r="C41" t="str">
            <v>Oprogramowanie niskocenne</v>
          </cell>
          <cell r="D41" t="str">
            <v>Program do zrzutów ekranowych i ich obróbki (SNAGIT)</v>
          </cell>
          <cell r="E41">
            <v>500</v>
          </cell>
        </row>
        <row r="42">
          <cell r="A42">
            <v>49</v>
          </cell>
          <cell r="C42" t="str">
            <v>Oprogramowanie niskocenne</v>
          </cell>
          <cell r="D42" t="str">
            <v>Program do tworzenia PDF (ADOBE ACROBAT)</v>
          </cell>
          <cell r="E42">
            <v>500</v>
          </cell>
        </row>
        <row r="43">
          <cell r="A43">
            <v>50</v>
          </cell>
          <cell r="C43" t="str">
            <v>Oprogramowanie niskocenne</v>
          </cell>
          <cell r="D43" t="str">
            <v>Program do czytania plików (AUTOCADA)</v>
          </cell>
          <cell r="E43">
            <v>800</v>
          </cell>
        </row>
        <row r="44">
          <cell r="A44">
            <v>51</v>
          </cell>
          <cell r="C44" t="str">
            <v>Oprogramowanie niskocenne</v>
          </cell>
          <cell r="D44" t="str">
            <v>MS  VISIO 2002 /prof.</v>
          </cell>
          <cell r="E44">
            <v>1600</v>
          </cell>
        </row>
        <row r="45">
          <cell r="A45">
            <v>52</v>
          </cell>
          <cell r="C45" t="str">
            <v>Oprogramowanie niskocenne</v>
          </cell>
          <cell r="D45" t="str">
            <v>Program " English Translator Professional"3.x</v>
          </cell>
          <cell r="E45">
            <v>1000</v>
          </cell>
        </row>
        <row r="46">
          <cell r="A46">
            <v>53</v>
          </cell>
          <cell r="C46" t="str">
            <v>Oprogramowanie niskocenne</v>
          </cell>
          <cell r="D46" t="str">
            <v>Aktualizacja oprogramowania AutoCad LT 98/ dozbrojenie biblioteki nakładek branżowych/</v>
          </cell>
          <cell r="E46">
            <v>2000</v>
          </cell>
        </row>
        <row r="47">
          <cell r="A47">
            <v>56</v>
          </cell>
          <cell r="C47" t="str">
            <v>Oprogramowanie niskocenne</v>
          </cell>
          <cell r="D47" t="str">
            <v xml:space="preserve"> Laboratorium 2000-upgrade</v>
          </cell>
          <cell r="E47">
            <v>3500</v>
          </cell>
        </row>
        <row r="48">
          <cell r="A48">
            <v>64</v>
          </cell>
          <cell r="C48" t="str">
            <v>Oprogramowanie niskocenne</v>
          </cell>
          <cell r="D48" t="str">
            <v>MS Project 2000Pl</v>
          </cell>
          <cell r="E48">
            <v>1400</v>
          </cell>
        </row>
        <row r="49">
          <cell r="A49">
            <v>65</v>
          </cell>
          <cell r="C49" t="str">
            <v>Systemy informatyczne</v>
          </cell>
          <cell r="D49" t="str">
            <v>Moduł zarządzania kontraktami we współpracy z GB</v>
          </cell>
          <cell r="E49">
            <v>200000</v>
          </cell>
        </row>
        <row r="50">
          <cell r="A50">
            <v>66</v>
          </cell>
          <cell r="C50" t="str">
            <v>Systemy informatyczne</v>
          </cell>
          <cell r="D50" t="str">
            <v xml:space="preserve">Moduł do fakturowania </v>
          </cell>
          <cell r="E50">
            <v>30000</v>
          </cell>
        </row>
        <row r="51">
          <cell r="A51">
            <v>67</v>
          </cell>
          <cell r="C51" t="str">
            <v>Systemy informatyczne</v>
          </cell>
          <cell r="D51" t="str">
            <v xml:space="preserve">Dostosowanie oprogramowania Rynku Energii do zmian na rynku bilansującym </v>
          </cell>
          <cell r="E51">
            <v>100000</v>
          </cell>
        </row>
        <row r="52">
          <cell r="A52">
            <v>68</v>
          </cell>
          <cell r="C52" t="str">
            <v>Systemy informatyczne</v>
          </cell>
          <cell r="D52" t="str">
            <v>Oprogramowanie narzędziowe do analiz rynku</v>
          </cell>
          <cell r="E52">
            <v>50000</v>
          </cell>
        </row>
        <row r="53">
          <cell r="A53">
            <v>69</v>
          </cell>
          <cell r="C53" t="str">
            <v>Systemy informatyczne</v>
          </cell>
          <cell r="D53" t="str">
            <v>Przeniesienie Systemu TKE z bazy danych PROCONTROL P do bazy danych ASIX i umieszczenie go w środowisku Windows</v>
          </cell>
          <cell r="E53">
            <v>0</v>
          </cell>
        </row>
        <row r="54">
          <cell r="A54">
            <v>70</v>
          </cell>
          <cell r="C54" t="str">
            <v>Sprzęt komputerowy</v>
          </cell>
          <cell r="D54" t="str">
            <v>Ploter A0</v>
          </cell>
          <cell r="E54">
            <v>25000</v>
          </cell>
        </row>
        <row r="55">
          <cell r="A55">
            <v>71</v>
          </cell>
          <cell r="C55" t="str">
            <v>Oprogramowanie</v>
          </cell>
          <cell r="D55" t="str">
            <v xml:space="preserve">AutoCAD 2004 </v>
          </cell>
          <cell r="E55">
            <v>20000</v>
          </cell>
        </row>
        <row r="56">
          <cell r="A56">
            <v>72</v>
          </cell>
          <cell r="C56" t="str">
            <v>Sprzęt komputerowy</v>
          </cell>
          <cell r="D56" t="str">
            <v xml:space="preserve">Ploter A1 + oprogramowanie </v>
          </cell>
          <cell r="E56">
            <v>5000</v>
          </cell>
        </row>
        <row r="57">
          <cell r="A57">
            <v>73</v>
          </cell>
          <cell r="C57" t="str">
            <v>Modernizacja</v>
          </cell>
          <cell r="D57" t="str">
            <v>Wymiana monitora na LCD 17"</v>
          </cell>
          <cell r="E57">
            <v>2000</v>
          </cell>
        </row>
        <row r="58">
          <cell r="A58">
            <v>75</v>
          </cell>
          <cell r="C58" t="str">
            <v>Sprzęt komputerowy</v>
          </cell>
          <cell r="D58" t="str">
            <v>Zestaw Audio-wizualny konferencyjny</v>
          </cell>
          <cell r="E58">
            <v>40000</v>
          </cell>
        </row>
        <row r="59">
          <cell r="A59">
            <v>76</v>
          </cell>
          <cell r="C59" t="str">
            <v>Oprogramowanie niskocenne</v>
          </cell>
          <cell r="D59" t="str">
            <v>Program do tworzenia PDF (ADOBE ACROBAT)</v>
          </cell>
          <cell r="E59">
            <v>500</v>
          </cell>
        </row>
        <row r="60">
          <cell r="A60">
            <v>77</v>
          </cell>
          <cell r="C60" t="str">
            <v>Oprogramowanie niskocenne</v>
          </cell>
          <cell r="D60" t="str">
            <v>eBook Pack Express Professional</v>
          </cell>
          <cell r="E60">
            <v>450</v>
          </cell>
        </row>
        <row r="61">
          <cell r="A61">
            <v>78</v>
          </cell>
          <cell r="C61" t="str">
            <v>Oprogramowanie</v>
          </cell>
          <cell r="D61" t="str">
            <v>Autodesk Inventor Series 7 (upgrade z AIS 5.3)</v>
          </cell>
          <cell r="E61">
            <v>6000</v>
          </cell>
        </row>
        <row r="62">
          <cell r="A62">
            <v>79</v>
          </cell>
          <cell r="C62" t="str">
            <v>Oprogramowanie niskocenne</v>
          </cell>
          <cell r="D62" t="str">
            <v>NATATA eBook Compiler Gold</v>
          </cell>
          <cell r="E62">
            <v>300</v>
          </cell>
        </row>
        <row r="63">
          <cell r="A63">
            <v>80</v>
          </cell>
          <cell r="C63" t="str">
            <v>Oprogramowanie</v>
          </cell>
          <cell r="D63" t="str">
            <v>Mechsoft for Inventor</v>
          </cell>
          <cell r="E63">
            <v>12100</v>
          </cell>
        </row>
        <row r="64">
          <cell r="A64">
            <v>81</v>
          </cell>
          <cell r="C64" t="str">
            <v>Oprogramowanie</v>
          </cell>
          <cell r="D64" t="str">
            <v>PIT-CUP 5.1</v>
          </cell>
          <cell r="E64">
            <v>12000</v>
          </cell>
        </row>
        <row r="65">
          <cell r="A65">
            <v>82</v>
          </cell>
          <cell r="C65" t="str">
            <v>Oprogramowanie</v>
          </cell>
          <cell r="D65" t="str">
            <v>AUTODESK Architektual Deskop 2004 (aktualizacja z AutoCada)</v>
          </cell>
          <cell r="E65">
            <v>7000</v>
          </cell>
        </row>
        <row r="66">
          <cell r="A66">
            <v>84</v>
          </cell>
          <cell r="C66" t="str">
            <v>Sprzęt komputerowy niskocenny</v>
          </cell>
          <cell r="D66" t="str">
            <v>Combo HP LaserJet 3300mfp</v>
          </cell>
          <cell r="E66">
            <v>3000</v>
          </cell>
        </row>
        <row r="67">
          <cell r="A67">
            <v>85</v>
          </cell>
          <cell r="C67" t="str">
            <v>Remont</v>
          </cell>
          <cell r="D67" t="str">
            <v>Pen Drive ART. 1GB</v>
          </cell>
          <cell r="E67">
            <v>1000</v>
          </cell>
        </row>
        <row r="68">
          <cell r="A68">
            <v>86</v>
          </cell>
          <cell r="C68" t="str">
            <v>Oprogramowanie niskocenne</v>
          </cell>
          <cell r="D68" t="str">
            <v>NORMA ver.xx</v>
          </cell>
          <cell r="E68">
            <v>0</v>
          </cell>
        </row>
        <row r="69">
          <cell r="A69">
            <v>87</v>
          </cell>
          <cell r="C69" t="str">
            <v>Oprogramowanie niskocenne</v>
          </cell>
          <cell r="D69" t="str">
            <v xml:space="preserve"> Laboratorium 2000-upgrade</v>
          </cell>
          <cell r="E69">
            <v>3500</v>
          </cell>
        </row>
        <row r="70">
          <cell r="A70">
            <v>88</v>
          </cell>
          <cell r="C70" t="str">
            <v>Modernizacja</v>
          </cell>
          <cell r="D70" t="str">
            <v>Wyposażenie serwerów S80/H70 w RAM i dyski</v>
          </cell>
          <cell r="E70">
            <v>160000</v>
          </cell>
        </row>
        <row r="71">
          <cell r="A71">
            <v>89</v>
          </cell>
          <cell r="C71" t="str">
            <v>Modernizacja</v>
          </cell>
          <cell r="D71" t="str">
            <v>Modernizacja komputerów -sala U12</v>
          </cell>
          <cell r="E71">
            <v>26500</v>
          </cell>
        </row>
        <row r="72">
          <cell r="A72">
            <v>90</v>
          </cell>
          <cell r="C72" t="str">
            <v>Środki trwałe - wyposażenie</v>
          </cell>
          <cell r="D72" t="str">
            <v>Projektor sala szkoleniowa U12</v>
          </cell>
          <cell r="E72">
            <v>30000</v>
          </cell>
        </row>
        <row r="73">
          <cell r="A73">
            <v>91</v>
          </cell>
          <cell r="C73" t="str">
            <v>Sprzęt komputerowy</v>
          </cell>
          <cell r="D73" t="str">
            <v>Stanowisko do odtwarzania danych</v>
          </cell>
          <cell r="E73">
            <v>8000</v>
          </cell>
        </row>
        <row r="74">
          <cell r="A74">
            <v>92</v>
          </cell>
          <cell r="C74" t="str">
            <v>Oprogramowanie</v>
          </cell>
          <cell r="D74" t="str">
            <v>Aktualizacja oprogramowania biurowego w ramach umowy z Microsoftem (dla 873 komputerów)</v>
          </cell>
          <cell r="E74">
            <v>480000</v>
          </cell>
        </row>
        <row r="75">
          <cell r="A75">
            <v>93</v>
          </cell>
          <cell r="C75" t="str">
            <v>Systemy informatyczne</v>
          </cell>
          <cell r="D75" t="str">
            <v>Zakończenie wdrożenia Kompleksowego Systemu Zarządzania Siecią - kontynuacja zadania, odbiór ostatniego etapu</v>
          </cell>
          <cell r="E75">
            <v>400000</v>
          </cell>
        </row>
        <row r="76">
          <cell r="A76">
            <v>94</v>
          </cell>
          <cell r="C76" t="str">
            <v>Systemy informatyczne</v>
          </cell>
          <cell r="D76" t="str">
            <v>Aktualizacja systemu IFS Applications do wersji 200X</v>
          </cell>
          <cell r="E76">
            <v>1000000</v>
          </cell>
        </row>
        <row r="77">
          <cell r="A77">
            <v>95</v>
          </cell>
          <cell r="C77" t="str">
            <v>Systemy informatyczne</v>
          </cell>
          <cell r="D77" t="str">
            <v>Systemu Zarządzania Obiegiem Dokumentów</v>
          </cell>
          <cell r="E77">
            <v>320000</v>
          </cell>
        </row>
        <row r="78">
          <cell r="A78">
            <v>96</v>
          </cell>
          <cell r="C78" t="str">
            <v>Środki niskocenne - wyposażenie dla HelpDesk</v>
          </cell>
          <cell r="D78" t="str">
            <v>Wyposażenie dla HelpDesku</v>
          </cell>
          <cell r="E78">
            <v>10000</v>
          </cell>
        </row>
        <row r="79">
          <cell r="A79">
            <v>97</v>
          </cell>
          <cell r="C79" t="str">
            <v>Oprogramowanie</v>
          </cell>
          <cell r="D79" t="str">
            <v>Oprogramowanie do tworzenia szkoleń eLearningowych</v>
          </cell>
          <cell r="E79">
            <v>60000</v>
          </cell>
        </row>
        <row r="80">
          <cell r="A80">
            <v>98</v>
          </cell>
          <cell r="C80" t="str">
            <v>Modernizacja</v>
          </cell>
          <cell r="D80" t="str">
            <v>Wymiana monitora na 19''</v>
          </cell>
          <cell r="E80">
            <v>2000</v>
          </cell>
        </row>
        <row r="81">
          <cell r="A81">
            <v>99</v>
          </cell>
          <cell r="C81" t="str">
            <v>Systemy informatyczne</v>
          </cell>
          <cell r="D81" t="str">
            <v>Wdrożenie  IFS/Produkcja</v>
          </cell>
          <cell r="E81">
            <v>0</v>
          </cell>
        </row>
        <row r="82">
          <cell r="A82">
            <v>100</v>
          </cell>
          <cell r="C82" t="str">
            <v>Systemy informatyczne</v>
          </cell>
          <cell r="D82" t="str">
            <v>Rozbudowa systemu SIK</v>
          </cell>
          <cell r="E82">
            <v>300000</v>
          </cell>
        </row>
        <row r="83">
          <cell r="A83">
            <v>101</v>
          </cell>
          <cell r="C83" t="str">
            <v>Systemy informatyczne</v>
          </cell>
          <cell r="D83" t="str">
            <v>Wdrożenie portalu firmowego</v>
          </cell>
          <cell r="E83">
            <v>400000</v>
          </cell>
        </row>
        <row r="84">
          <cell r="A84">
            <v>102</v>
          </cell>
          <cell r="C84" t="str">
            <v>Systemy informatyczne</v>
          </cell>
          <cell r="D84" t="str">
            <v>Modyfikacje systemu IFS</v>
          </cell>
          <cell r="E84">
            <v>200000</v>
          </cell>
        </row>
        <row r="85">
          <cell r="A85">
            <v>103</v>
          </cell>
          <cell r="C85" t="str">
            <v>Systemy informatyczne</v>
          </cell>
          <cell r="D85" t="str">
            <v>Wdrożenie  IFS/HR</v>
          </cell>
          <cell r="E85">
            <v>200000</v>
          </cell>
        </row>
        <row r="86">
          <cell r="A86">
            <v>104</v>
          </cell>
          <cell r="C86" t="str">
            <v>Systemy informatyczne</v>
          </cell>
          <cell r="D86" t="str">
            <v>Wdrożenie  IFS/Projekt</v>
          </cell>
          <cell r="E86">
            <v>50000</v>
          </cell>
        </row>
        <row r="87">
          <cell r="A87">
            <v>105</v>
          </cell>
          <cell r="C87" t="str">
            <v>Sprzęt komputerowy</v>
          </cell>
          <cell r="D87" t="str">
            <v>Serwery do obsługi eLearningu</v>
          </cell>
          <cell r="E87">
            <v>0</v>
          </cell>
        </row>
        <row r="88">
          <cell r="A88">
            <v>106</v>
          </cell>
          <cell r="C88" t="str">
            <v>Sprzęt komputerowy niskocenny</v>
          </cell>
          <cell r="D88" t="str">
            <v>Drukarka A3  atramentowa</v>
          </cell>
          <cell r="E88">
            <v>1500</v>
          </cell>
        </row>
        <row r="89">
          <cell r="A89">
            <v>107</v>
          </cell>
          <cell r="C89" t="str">
            <v>Sprzęt komputerowy niskocenny</v>
          </cell>
          <cell r="D89" t="str">
            <v>Drukarka laserowa  A4 cz.-b.</v>
          </cell>
          <cell r="E89">
            <v>1500</v>
          </cell>
        </row>
        <row r="90">
          <cell r="A90">
            <v>108</v>
          </cell>
          <cell r="C90" t="str">
            <v>Sprzęt komputerowy niskocenny</v>
          </cell>
          <cell r="D90" t="str">
            <v>Czytnik kart magnetycznych</v>
          </cell>
          <cell r="E90">
            <v>1000</v>
          </cell>
        </row>
        <row r="91">
          <cell r="A91">
            <v>109</v>
          </cell>
          <cell r="C91" t="str">
            <v>Oprogramowanie niskocenne</v>
          </cell>
          <cell r="D91" t="str">
            <v>PDF Factory Pro</v>
          </cell>
          <cell r="E91">
            <v>550</v>
          </cell>
        </row>
        <row r="92">
          <cell r="A92">
            <v>110</v>
          </cell>
          <cell r="C92" t="str">
            <v>Oprogramowanie</v>
          </cell>
          <cell r="D92" t="str">
            <v>Toad</v>
          </cell>
          <cell r="E92">
            <v>5000</v>
          </cell>
        </row>
        <row r="93">
          <cell r="A93">
            <v>111</v>
          </cell>
          <cell r="C93" t="str">
            <v>Oprogramowanie</v>
          </cell>
          <cell r="D93" t="str">
            <v>SQL Navigator</v>
          </cell>
          <cell r="E93">
            <v>5000</v>
          </cell>
        </row>
        <row r="94">
          <cell r="A94">
            <v>112</v>
          </cell>
          <cell r="C94" t="str">
            <v>Oprogramowanie</v>
          </cell>
          <cell r="D94" t="str">
            <v>Crossgrade z AutoCAD LT'2002PL do AutoCAD Mechanical 2004PL</v>
          </cell>
          <cell r="E94">
            <v>9000</v>
          </cell>
        </row>
        <row r="95">
          <cell r="A95">
            <v>113</v>
          </cell>
          <cell r="C95" t="str">
            <v>Oprogramowanie</v>
          </cell>
          <cell r="D95" t="str">
            <v>Oprogramowanie Emonitor Odyssey/Plant Link</v>
          </cell>
          <cell r="E95">
            <v>48000</v>
          </cell>
        </row>
        <row r="96">
          <cell r="A96">
            <v>114</v>
          </cell>
          <cell r="C96" t="str">
            <v>Oprogramowanie</v>
          </cell>
          <cell r="D96" t="str">
            <v>Oprogramowania-WSCAD</v>
          </cell>
          <cell r="E96">
            <v>10000</v>
          </cell>
        </row>
        <row r="98">
          <cell r="D98" t="str">
            <v>IFS/Projekt- 50 000</v>
          </cell>
        </row>
        <row r="99">
          <cell r="D99" t="str">
            <v>HR - 200 000</v>
          </cell>
        </row>
        <row r="100">
          <cell r="D100" t="str">
            <v>Upgrade - 1 000 000</v>
          </cell>
        </row>
        <row r="101">
          <cell r="D101" t="str">
            <v>IFS/Produkcja - 500 000</v>
          </cell>
        </row>
        <row r="102">
          <cell r="D102" t="str">
            <v>IFS Modyfikacje - 200 000</v>
          </cell>
        </row>
        <row r="103">
          <cell r="D103" t="str">
            <v>Portale - 400 000</v>
          </cell>
        </row>
        <row r="104">
          <cell r="D104" t="str">
            <v>SIK - 300 000</v>
          </cell>
        </row>
        <row r="105">
          <cell r="D105" t="str">
            <v>Dokumentacja - reszta</v>
          </cell>
        </row>
      </sheetData>
      <sheetData sheetId="5"/>
      <sheetData sheetId="6"/>
      <sheetData sheetId="7"/>
      <sheetData sheetId="8"/>
      <sheetData sheetId="9">
        <row r="2">
          <cell r="A2" t="str">
            <v>STACJA ROBOCZA</v>
          </cell>
          <cell r="B2" t="str">
            <v>DELL 466/LE OPTIPLEX</v>
          </cell>
          <cell r="C2" t="str">
            <v>491-2516</v>
          </cell>
          <cell r="D2" t="str">
            <v>JR33J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>100012</v>
          </cell>
          <cell r="K2" t="str">
            <v>491-02516</v>
          </cell>
          <cell r="L2" t="str">
            <v>66</v>
          </cell>
          <cell r="M2" t="str">
            <v/>
          </cell>
          <cell r="N2" t="str">
            <v>32</v>
          </cell>
        </row>
        <row r="3">
          <cell r="A3" t="str">
            <v>STACJA ROBOCZA</v>
          </cell>
          <cell r="B3" t="str">
            <v>COMPAQ DESKPRO EXD PIII 733</v>
          </cell>
          <cell r="C3" t="str">
            <v>491-4451</v>
          </cell>
          <cell r="D3" t="str">
            <v>8036FR4ZE466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>100054</v>
          </cell>
          <cell r="K3" t="str">
            <v>491-04451</v>
          </cell>
          <cell r="L3" t="str">
            <v>733</v>
          </cell>
          <cell r="M3" t="str">
            <v/>
          </cell>
          <cell r="N3" t="str">
            <v>127</v>
          </cell>
        </row>
        <row r="4">
          <cell r="A4" t="str">
            <v>STACJA ROBOCZA</v>
          </cell>
          <cell r="B4" t="str">
            <v>DELL Optiplex GX1L 266</v>
          </cell>
          <cell r="C4" t="str">
            <v>491-3256</v>
          </cell>
          <cell r="D4" t="str">
            <v>NM16F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>100055</v>
          </cell>
          <cell r="K4" t="str">
            <v>491-03256</v>
          </cell>
          <cell r="L4" t="str">
            <v>266</v>
          </cell>
          <cell r="M4" t="str">
            <v/>
          </cell>
          <cell r="N4" t="str">
            <v>128</v>
          </cell>
        </row>
        <row r="5">
          <cell r="A5" t="str">
            <v>STACJA ROBOCZA</v>
          </cell>
          <cell r="B5" t="str">
            <v>DELL Optiplex GX1L 266</v>
          </cell>
          <cell r="C5" t="str">
            <v>491-3269</v>
          </cell>
          <cell r="D5" t="str">
            <v>NM15Q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>100055</v>
          </cell>
          <cell r="K5" t="str">
            <v>491-03269</v>
          </cell>
          <cell r="L5" t="str">
            <v>266</v>
          </cell>
          <cell r="M5" t="str">
            <v/>
          </cell>
          <cell r="N5" t="str">
            <v>128</v>
          </cell>
        </row>
        <row r="6">
          <cell r="A6" t="str">
            <v>STACJA ROBOCZA</v>
          </cell>
          <cell r="B6" t="str">
            <v>DELL Optiplex GX1L 266</v>
          </cell>
          <cell r="C6" t="str">
            <v>491-3410</v>
          </cell>
          <cell r="D6" t="str">
            <v>NM1G6</v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>100055</v>
          </cell>
          <cell r="K6" t="str">
            <v>491-03410</v>
          </cell>
          <cell r="L6" t="str">
            <v>266</v>
          </cell>
          <cell r="M6" t="str">
            <v/>
          </cell>
          <cell r="N6" t="str">
            <v>128</v>
          </cell>
        </row>
        <row r="7">
          <cell r="A7" t="str">
            <v>STACJA ROBOCZA</v>
          </cell>
          <cell r="B7" t="str">
            <v>DELL Optiplex GX1M 350</v>
          </cell>
          <cell r="C7" t="str">
            <v>491-3564</v>
          </cell>
          <cell r="D7" t="str">
            <v>PKGNK</v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>100024</v>
          </cell>
          <cell r="K7" t="str">
            <v>491-03564</v>
          </cell>
          <cell r="L7" t="str">
            <v>350</v>
          </cell>
          <cell r="M7" t="str">
            <v/>
          </cell>
          <cell r="N7" t="str">
            <v>255</v>
          </cell>
        </row>
        <row r="8">
          <cell r="A8" t="str">
            <v>STACJA ROBOCZA</v>
          </cell>
          <cell r="B8" t="str">
            <v>NEC POWER MATE PIII 450</v>
          </cell>
          <cell r="C8" t="str">
            <v>491-3959</v>
          </cell>
          <cell r="D8" t="str">
            <v>Z0040109</v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>100016</v>
          </cell>
          <cell r="K8" t="str">
            <v/>
          </cell>
          <cell r="L8" t="str">
            <v>450</v>
          </cell>
          <cell r="M8" t="str">
            <v/>
          </cell>
          <cell r="N8" t="str">
            <v/>
          </cell>
        </row>
        <row r="9">
          <cell r="A9" t="str">
            <v>STACJA ROBOCZA</v>
          </cell>
          <cell r="B9" t="str">
            <v>NEC POWER MATE PIII 450</v>
          </cell>
          <cell r="C9" t="str">
            <v>491-3969</v>
          </cell>
          <cell r="D9" t="str">
            <v>Z0019109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>100016</v>
          </cell>
          <cell r="K9" t="str">
            <v/>
          </cell>
          <cell r="L9" t="str">
            <v>450</v>
          </cell>
          <cell r="M9" t="str">
            <v/>
          </cell>
          <cell r="N9" t="str">
            <v/>
          </cell>
        </row>
        <row r="10">
          <cell r="A10" t="str">
            <v>NOTEBOOK</v>
          </cell>
          <cell r="B10" t="str">
            <v>NEC VERSA SX PII 400</v>
          </cell>
          <cell r="C10" t="str">
            <v>491-4180</v>
          </cell>
          <cell r="D10" t="str">
            <v>I546900010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>100056</v>
          </cell>
          <cell r="K10" t="str">
            <v/>
          </cell>
          <cell r="L10" t="str">
            <v>400</v>
          </cell>
          <cell r="M10" t="str">
            <v/>
          </cell>
          <cell r="N10" t="str">
            <v/>
          </cell>
        </row>
        <row r="11">
          <cell r="A11" t="str">
            <v>STACJA ROBOCZA</v>
          </cell>
          <cell r="B11" t="str">
            <v>DELL Optiplex GX1L 350</v>
          </cell>
          <cell r="C11" t="str">
            <v>491-3543</v>
          </cell>
          <cell r="D11" t="str">
            <v>PDZBT</v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>100057</v>
          </cell>
          <cell r="K11" t="str">
            <v>491-03543</v>
          </cell>
          <cell r="L11" t="str">
            <v>350</v>
          </cell>
          <cell r="M11" t="str">
            <v/>
          </cell>
          <cell r="N11" t="str">
            <v>320</v>
          </cell>
        </row>
        <row r="12">
          <cell r="A12" t="str">
            <v>STACJA ROBOCZA</v>
          </cell>
          <cell r="B12" t="str">
            <v>ZENITH Z STATION P166</v>
          </cell>
          <cell r="C12" t="str">
            <v>491-3118</v>
          </cell>
          <cell r="D12" t="str">
            <v>GVDD72905436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>100057</v>
          </cell>
          <cell r="K12" t="str">
            <v>491-03118</v>
          </cell>
          <cell r="L12" t="str">
            <v>166</v>
          </cell>
          <cell r="M12" t="str">
            <v/>
          </cell>
          <cell r="N12" t="str">
            <v>64</v>
          </cell>
        </row>
        <row r="13">
          <cell r="A13" t="str">
            <v>STACJA ROBOCZA</v>
          </cell>
          <cell r="B13" t="str">
            <v>Dell Optiplex GX1M P III 450</v>
          </cell>
          <cell r="C13" t="str">
            <v>491-4870</v>
          </cell>
          <cell r="D13" t="str">
            <v>RBPMV</v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>100053</v>
          </cell>
          <cell r="K13" t="str">
            <v>491-04870</v>
          </cell>
          <cell r="L13" t="str">
            <v>450</v>
          </cell>
          <cell r="M13" t="str">
            <v/>
          </cell>
          <cell r="N13" t="str">
            <v>96</v>
          </cell>
        </row>
        <row r="14">
          <cell r="A14" t="str">
            <v>NOTEBOOK</v>
          </cell>
          <cell r="B14" t="str">
            <v>IBM TP T23</v>
          </cell>
          <cell r="C14" t="str">
            <v>491-5014</v>
          </cell>
          <cell r="D14" t="str">
            <v>55BD2X7</v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>100025</v>
          </cell>
          <cell r="K14" t="str">
            <v/>
          </cell>
          <cell r="L14" t="str">
            <v>0</v>
          </cell>
          <cell r="M14" t="str">
            <v/>
          </cell>
          <cell r="N14" t="str">
            <v/>
          </cell>
        </row>
        <row r="15">
          <cell r="A15" t="str">
            <v>STACJA ROBOCZA</v>
          </cell>
          <cell r="B15" t="str">
            <v>KOMPUTER PC/AT</v>
          </cell>
          <cell r="C15" t="str">
            <v>491-1620/1548</v>
          </cell>
          <cell r="D15" t="str">
            <v>175759</v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>100057</v>
          </cell>
          <cell r="K15" t="str">
            <v>491-01620-1548</v>
          </cell>
          <cell r="L15" t="str">
            <v>800</v>
          </cell>
          <cell r="M15" t="str">
            <v/>
          </cell>
          <cell r="N15" t="str">
            <v>256</v>
          </cell>
        </row>
        <row r="16">
          <cell r="A16" t="str">
            <v>STACJA ROBOCZA</v>
          </cell>
          <cell r="B16" t="str">
            <v>KOMPUTER PC/AT</v>
          </cell>
          <cell r="C16" t="str">
            <v>491-1395</v>
          </cell>
          <cell r="D16" t="str">
            <v>604003</v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>100024</v>
          </cell>
          <cell r="K16" t="str">
            <v>ANDRZEJK</v>
          </cell>
          <cell r="L16" t="str">
            <v>366</v>
          </cell>
          <cell r="M16" t="str">
            <v/>
          </cell>
          <cell r="N16" t="str">
            <v/>
          </cell>
        </row>
        <row r="17">
          <cell r="A17" t="str">
            <v>STACJA ROBOCZA</v>
          </cell>
          <cell r="B17" t="str">
            <v>KOMPUTER 386DX</v>
          </cell>
          <cell r="C17" t="str">
            <v>491-2029</v>
          </cell>
          <cell r="D17" t="str">
            <v>3787</v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>100019</v>
          </cell>
          <cell r="K17" t="str">
            <v/>
          </cell>
          <cell r="L17" t="str">
            <v>100</v>
          </cell>
          <cell r="M17" t="str">
            <v/>
          </cell>
          <cell r="N17" t="str">
            <v/>
          </cell>
        </row>
        <row r="18">
          <cell r="A18" t="str">
            <v>STACJA ROBOCZA</v>
          </cell>
          <cell r="B18" t="str">
            <v>KOMPUTER PC/AT</v>
          </cell>
          <cell r="C18" t="str">
            <v>491-1620/1683</v>
          </cell>
          <cell r="D18" t="str">
            <v>235848</v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>100010</v>
          </cell>
          <cell r="K18" t="str">
            <v>491-01620-1683</v>
          </cell>
          <cell r="L18" t="str">
            <v>333</v>
          </cell>
          <cell r="M18" t="str">
            <v/>
          </cell>
          <cell r="N18" t="str">
            <v>256</v>
          </cell>
        </row>
        <row r="19">
          <cell r="A19" t="str">
            <v>STACJA ROBOCZA</v>
          </cell>
          <cell r="B19" t="str">
            <v>DELL Optiplex GX1L 266</v>
          </cell>
          <cell r="C19" t="str">
            <v>491-3422</v>
          </cell>
          <cell r="D19" t="str">
            <v>NM43B</v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>100055</v>
          </cell>
          <cell r="K19" t="str">
            <v>491-03422</v>
          </cell>
          <cell r="L19" t="str">
            <v>266</v>
          </cell>
          <cell r="M19" t="str">
            <v/>
          </cell>
          <cell r="N19" t="str">
            <v>128</v>
          </cell>
        </row>
        <row r="20">
          <cell r="A20" t="str">
            <v>STACJA ROBOCZA</v>
          </cell>
          <cell r="B20" t="str">
            <v>KOMPUTER PC/AT</v>
          </cell>
          <cell r="C20" t="str">
            <v>491-1620/1585</v>
          </cell>
          <cell r="D20" t="str">
            <v>707688</v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>100009</v>
          </cell>
          <cell r="K20" t="str">
            <v>491-01620-1585</v>
          </cell>
          <cell r="L20" t="str">
            <v>800</v>
          </cell>
          <cell r="M20" t="str">
            <v/>
          </cell>
          <cell r="N20" t="str">
            <v>96</v>
          </cell>
        </row>
        <row r="21">
          <cell r="A21" t="str">
            <v>STACJA ROBOCZA</v>
          </cell>
          <cell r="B21" t="str">
            <v>KOMPUTER 386SX</v>
          </cell>
          <cell r="C21" t="str">
            <v>491-1790</v>
          </cell>
          <cell r="D21" t="str">
            <v>021694/1707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>100023</v>
          </cell>
          <cell r="K21" t="str">
            <v>491-01790</v>
          </cell>
          <cell r="L21" t="str">
            <v>333</v>
          </cell>
          <cell r="M21" t="str">
            <v/>
          </cell>
          <cell r="N21" t="str">
            <v>32</v>
          </cell>
        </row>
        <row r="22">
          <cell r="A22" t="str">
            <v>STACJA ROBOCZA</v>
          </cell>
          <cell r="B22" t="str">
            <v>COMPAQ DESKPRO 2000 DT 5120 M1080</v>
          </cell>
          <cell r="C22" t="str">
            <v>491-2750</v>
          </cell>
          <cell r="D22" t="str">
            <v>8651HVS51519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>100016</v>
          </cell>
          <cell r="K22" t="str">
            <v/>
          </cell>
          <cell r="L22" t="str">
            <v>120</v>
          </cell>
          <cell r="M22" t="str">
            <v/>
          </cell>
          <cell r="N22" t="str">
            <v/>
          </cell>
        </row>
        <row r="23">
          <cell r="A23" t="str">
            <v>STACJA ROBOCZA</v>
          </cell>
          <cell r="B23" t="str">
            <v>COMPAQ DESKPRO EXD PIII 800</v>
          </cell>
          <cell r="C23" t="str">
            <v>491-4620</v>
          </cell>
          <cell r="D23" t="str">
            <v>8049FR4Z0C4X</v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>100016</v>
          </cell>
          <cell r="K23" t="str">
            <v/>
          </cell>
          <cell r="L23" t="str">
            <v>800</v>
          </cell>
          <cell r="M23" t="str">
            <v/>
          </cell>
          <cell r="N23" t="str">
            <v/>
          </cell>
        </row>
        <row r="24">
          <cell r="A24" t="str">
            <v>STACJA ROBOCZA</v>
          </cell>
          <cell r="B24" t="str">
            <v>COMPAQ DESKPRO EXD PIII 800</v>
          </cell>
          <cell r="C24" t="str">
            <v>491-4622</v>
          </cell>
          <cell r="D24" t="str">
            <v>8049FR4Z0C05</v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>100016</v>
          </cell>
          <cell r="K24" t="str">
            <v/>
          </cell>
          <cell r="L24" t="str">
            <v>800</v>
          </cell>
          <cell r="M24" t="str">
            <v/>
          </cell>
          <cell r="N24" t="str">
            <v/>
          </cell>
        </row>
        <row r="25">
          <cell r="A25" t="str">
            <v>STACJA ROBOCZA</v>
          </cell>
          <cell r="B25" t="str">
            <v>DELL Optiplex GX1L 266</v>
          </cell>
          <cell r="C25" t="str">
            <v>491-3272</v>
          </cell>
          <cell r="D25" t="str">
            <v>NM19G</v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>100055</v>
          </cell>
          <cell r="K25" t="str">
            <v>ZRERQ111</v>
          </cell>
          <cell r="L25" t="str">
            <v>266</v>
          </cell>
          <cell r="M25" t="str">
            <v/>
          </cell>
          <cell r="N25" t="str">
            <v/>
          </cell>
        </row>
        <row r="26">
          <cell r="A26" t="str">
            <v>STACJA ROBOCZA</v>
          </cell>
          <cell r="B26" t="str">
            <v>NEC PowerMate VT Destop P III 450</v>
          </cell>
          <cell r="C26" t="str">
            <v>491-4012</v>
          </cell>
          <cell r="D26" t="str">
            <v>0307109</v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>100016</v>
          </cell>
          <cell r="K26" t="str">
            <v/>
          </cell>
          <cell r="L26" t="str">
            <v>450</v>
          </cell>
          <cell r="M26" t="str">
            <v/>
          </cell>
          <cell r="N26" t="str">
            <v/>
          </cell>
        </row>
        <row r="27">
          <cell r="A27" t="str">
            <v>STACJA ROBOCZA</v>
          </cell>
          <cell r="B27" t="str">
            <v>COMPAQ DESKPRO EXD PIII 800</v>
          </cell>
          <cell r="C27" t="str">
            <v>491-4621</v>
          </cell>
          <cell r="D27" t="str">
            <v>8049FR4Z0C5L</v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>100016</v>
          </cell>
          <cell r="K27" t="str">
            <v/>
          </cell>
          <cell r="L27" t="str">
            <v>800</v>
          </cell>
          <cell r="M27" t="str">
            <v/>
          </cell>
          <cell r="N27" t="str">
            <v/>
          </cell>
        </row>
        <row r="28">
          <cell r="A28" t="str">
            <v>STACJA ROBOCZA</v>
          </cell>
          <cell r="B28" t="str">
            <v>DELL Optiplex GX1L 266</v>
          </cell>
          <cell r="C28" t="str">
            <v>491-3313</v>
          </cell>
          <cell r="D28" t="str">
            <v>NM14N</v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>100059</v>
          </cell>
          <cell r="K28" t="str">
            <v>ZWERENATAT</v>
          </cell>
          <cell r="L28" t="str">
            <v>266</v>
          </cell>
          <cell r="M28" t="str">
            <v/>
          </cell>
          <cell r="N28" t="str">
            <v/>
          </cell>
        </row>
        <row r="29">
          <cell r="A29" t="str">
            <v>STACJA ROBOCZA</v>
          </cell>
          <cell r="B29" t="str">
            <v>DELL Optiplex SX270</v>
          </cell>
          <cell r="C29" t="str">
            <v>491-</v>
          </cell>
          <cell r="D29" t="str">
            <v>3TXNS0J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>100008</v>
          </cell>
          <cell r="K29" t="str">
            <v>491-WALDEKP</v>
          </cell>
          <cell r="L29" t="str">
            <v/>
          </cell>
          <cell r="M29" t="str">
            <v/>
          </cell>
          <cell r="N29" t="str">
            <v/>
          </cell>
        </row>
        <row r="30">
          <cell r="A30" t="str">
            <v>STACJA ROBOCZA</v>
          </cell>
          <cell r="B30" t="str">
            <v>NEC PowerMate VT Destop P III 450</v>
          </cell>
          <cell r="C30" t="str">
            <v>491-4005</v>
          </cell>
          <cell r="D30" t="str">
            <v>0300109</v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>100016</v>
          </cell>
          <cell r="K30" t="str">
            <v/>
          </cell>
          <cell r="L30" t="str">
            <v>450</v>
          </cell>
          <cell r="M30" t="str">
            <v/>
          </cell>
          <cell r="N30" t="str">
            <v/>
          </cell>
        </row>
        <row r="31">
          <cell r="A31" t="str">
            <v>STACJA ROBOCZA</v>
          </cell>
          <cell r="B31" t="str">
            <v>NEC PowerMate VT Destop P III 450</v>
          </cell>
          <cell r="C31" t="str">
            <v>491-3990</v>
          </cell>
          <cell r="D31" t="str">
            <v>0702109</v>
          </cell>
          <cell r="E31" t="str">
            <v xml:space="preserve">AB </v>
          </cell>
          <cell r="F31" t="str">
            <v xml:space="preserve">ŻAROWSKI                 JAN            </v>
          </cell>
          <cell r="G31" t="str">
            <v>U-13</v>
          </cell>
          <cell r="H31" t="str">
            <v>402</v>
          </cell>
          <cell r="I31" t="str">
            <v>14-25</v>
          </cell>
          <cell r="J31" t="str">
            <v>1791</v>
          </cell>
          <cell r="K31" t="str">
            <v>491-03990</v>
          </cell>
          <cell r="L31" t="str">
            <v>450</v>
          </cell>
          <cell r="M31" t="str">
            <v/>
          </cell>
          <cell r="N31" t="str">
            <v/>
          </cell>
        </row>
        <row r="32">
          <cell r="A32" t="str">
            <v>NOTEBOOK</v>
          </cell>
          <cell r="B32" t="str">
            <v>Dell Latitude</v>
          </cell>
          <cell r="C32" t="str">
            <v>491-3337</v>
          </cell>
          <cell r="D32" t="str">
            <v>Z53J9</v>
          </cell>
          <cell r="E32" t="str">
            <v xml:space="preserve">AB </v>
          </cell>
          <cell r="F32" t="str">
            <v xml:space="preserve">JAŻDŻYK                  KRZYSZTOF      </v>
          </cell>
          <cell r="G32" t="str">
            <v>U-13</v>
          </cell>
          <cell r="H32" t="str">
            <v>224</v>
          </cell>
          <cell r="I32" t="str">
            <v>13-74</v>
          </cell>
          <cell r="J32" t="str">
            <v>9098</v>
          </cell>
          <cell r="K32" t="str">
            <v/>
          </cell>
          <cell r="L32" t="str">
            <v>233</v>
          </cell>
          <cell r="M32" t="str">
            <v/>
          </cell>
          <cell r="N32" t="str">
            <v/>
          </cell>
        </row>
        <row r="33">
          <cell r="A33" t="str">
            <v>STACJA ROBOCZA</v>
          </cell>
          <cell r="B33" t="str">
            <v>NEC Direction Minitower P III 450</v>
          </cell>
          <cell r="C33" t="str">
            <v>491-3758</v>
          </cell>
          <cell r="D33" t="str">
            <v>0145109</v>
          </cell>
          <cell r="E33" t="str">
            <v xml:space="preserve">AB </v>
          </cell>
          <cell r="F33" t="str">
            <v xml:space="preserve">DYŁA                     ZBIGNIEW       </v>
          </cell>
          <cell r="G33" t="str">
            <v>U-13</v>
          </cell>
          <cell r="H33" t="str">
            <v>413</v>
          </cell>
          <cell r="I33" t="str">
            <v>28-61</v>
          </cell>
          <cell r="J33" t="str">
            <v>1666</v>
          </cell>
          <cell r="K33" t="str">
            <v>491-03758</v>
          </cell>
          <cell r="L33" t="str">
            <v>450</v>
          </cell>
          <cell r="M33" t="str">
            <v/>
          </cell>
          <cell r="N33" t="str">
            <v/>
          </cell>
        </row>
        <row r="34">
          <cell r="A34" t="str">
            <v>STACJA ROBOCZA</v>
          </cell>
          <cell r="B34" t="str">
            <v>DELL Optiplex GX1L 350</v>
          </cell>
          <cell r="C34" t="str">
            <v>491-3515</v>
          </cell>
          <cell r="D34" t="str">
            <v>PKGPH</v>
          </cell>
          <cell r="E34" t="str">
            <v xml:space="preserve">AB </v>
          </cell>
          <cell r="F34" t="str">
            <v xml:space="preserve">LISZEWSKI                WALDEMAR       </v>
          </cell>
          <cell r="G34" t="str">
            <v>U-13</v>
          </cell>
          <cell r="H34" t="str">
            <v>414</v>
          </cell>
          <cell r="I34" t="str">
            <v>41-14</v>
          </cell>
          <cell r="J34" t="str">
            <v>9667</v>
          </cell>
          <cell r="K34" t="str">
            <v>491-03515</v>
          </cell>
          <cell r="L34" t="str">
            <v>350</v>
          </cell>
          <cell r="M34" t="str">
            <v/>
          </cell>
          <cell r="N34" t="str">
            <v/>
          </cell>
        </row>
        <row r="35">
          <cell r="A35" t="str">
            <v>STACJA ROBOCZA</v>
          </cell>
          <cell r="B35" t="str">
            <v>DELL Optiplex GX260 SD</v>
          </cell>
          <cell r="C35" t="str">
            <v>491-5019</v>
          </cell>
          <cell r="D35" t="str">
            <v>2NPFL0J</v>
          </cell>
          <cell r="E35" t="str">
            <v xml:space="preserve">AB </v>
          </cell>
          <cell r="F35" t="str">
            <v xml:space="preserve">PIŁAT                    ANDRZEJ        </v>
          </cell>
          <cell r="G35" t="str">
            <v>U-13</v>
          </cell>
          <cell r="H35" t="str">
            <v>414</v>
          </cell>
          <cell r="I35" t="str">
            <v>21-24</v>
          </cell>
          <cell r="J35" t="str">
            <v>784</v>
          </cell>
          <cell r="K35" t="str">
            <v>491-05019</v>
          </cell>
          <cell r="L35" t="str">
            <v>2400</v>
          </cell>
          <cell r="M35" t="str">
            <v/>
          </cell>
          <cell r="N35" t="str">
            <v>254</v>
          </cell>
        </row>
        <row r="36">
          <cell r="A36" t="str">
            <v>STACJA ROBOCZA</v>
          </cell>
          <cell r="B36" t="str">
            <v>NEC Direction Minitower P III 450</v>
          </cell>
          <cell r="C36" t="str">
            <v>491-3757</v>
          </cell>
          <cell r="D36" t="str">
            <v>0132109</v>
          </cell>
          <cell r="E36" t="str">
            <v xml:space="preserve">AB </v>
          </cell>
          <cell r="F36" t="str">
            <v xml:space="preserve">MAJEWSKI                 ANDRZEJ        </v>
          </cell>
          <cell r="G36" t="str">
            <v>U-13</v>
          </cell>
          <cell r="H36" t="str">
            <v>408</v>
          </cell>
          <cell r="I36" t="str">
            <v>21-14</v>
          </cell>
          <cell r="J36" t="str">
            <v>3633</v>
          </cell>
          <cell r="K36" t="str">
            <v>491-03757</v>
          </cell>
          <cell r="L36" t="str">
            <v>450</v>
          </cell>
          <cell r="M36" t="str">
            <v/>
          </cell>
          <cell r="N36" t="str">
            <v>128</v>
          </cell>
        </row>
        <row r="37">
          <cell r="A37" t="str">
            <v>STACJA ROBOCZA</v>
          </cell>
          <cell r="B37" t="str">
            <v>DELL Optiplex GX150</v>
          </cell>
          <cell r="C37" t="str">
            <v>491-4777</v>
          </cell>
          <cell r="D37" t="str">
            <v>DVLZ60J</v>
          </cell>
          <cell r="E37" t="str">
            <v xml:space="preserve">AB </v>
          </cell>
          <cell r="F37" t="str">
            <v xml:space="preserve">NITECKI                  PAWEŁ          </v>
          </cell>
          <cell r="G37" t="str">
            <v>U-13</v>
          </cell>
          <cell r="H37" t="str">
            <v>229</v>
          </cell>
          <cell r="I37" t="str">
            <v>23-77</v>
          </cell>
          <cell r="J37" t="str">
            <v>9616</v>
          </cell>
          <cell r="K37" t="str">
            <v>491-04777</v>
          </cell>
          <cell r="L37" t="str">
            <v>1000</v>
          </cell>
          <cell r="M37" t="str">
            <v/>
          </cell>
          <cell r="N37" t="str">
            <v/>
          </cell>
        </row>
        <row r="38">
          <cell r="A38" t="str">
            <v>STACJA ROBOCZA</v>
          </cell>
          <cell r="B38" t="str">
            <v>ZENITH Z STATION P166</v>
          </cell>
          <cell r="C38" t="str">
            <v>491-3109</v>
          </cell>
          <cell r="D38" t="str">
            <v>GVDD72905579</v>
          </cell>
          <cell r="E38" t="str">
            <v xml:space="preserve">AB </v>
          </cell>
          <cell r="F38" t="str">
            <v xml:space="preserve">DYŁA                     ZBIGNIEW       </v>
          </cell>
          <cell r="G38" t="str">
            <v>U-13</v>
          </cell>
          <cell r="H38" t="str">
            <v>413</v>
          </cell>
          <cell r="I38" t="str">
            <v>28-61</v>
          </cell>
          <cell r="J38" t="str">
            <v>1666</v>
          </cell>
          <cell r="K38" t="str">
            <v>JACEKW</v>
          </cell>
          <cell r="L38" t="str">
            <v>166</v>
          </cell>
          <cell r="M38" t="str">
            <v>technologiczny bs</v>
          </cell>
          <cell r="N38" t="str">
            <v/>
          </cell>
        </row>
        <row r="39">
          <cell r="A39" t="str">
            <v>STACJA ROBOCZA</v>
          </cell>
          <cell r="B39" t="str">
            <v>NEC PMVT Desktop P III 450</v>
          </cell>
          <cell r="C39" t="str">
            <v>491-3841</v>
          </cell>
          <cell r="D39" t="str">
            <v>0203109</v>
          </cell>
          <cell r="E39" t="str">
            <v xml:space="preserve">AB </v>
          </cell>
          <cell r="F39" t="str">
            <v xml:space="preserve">SZKLAREK                 GRZEGORZ       </v>
          </cell>
          <cell r="G39" t="str">
            <v>U-13</v>
          </cell>
          <cell r="H39" t="str">
            <v>208</v>
          </cell>
          <cell r="I39" t="str">
            <v>24-56</v>
          </cell>
          <cell r="J39" t="str">
            <v>4451</v>
          </cell>
          <cell r="K39" t="str">
            <v>491-03841</v>
          </cell>
          <cell r="L39" t="str">
            <v>450</v>
          </cell>
          <cell r="M39" t="str">
            <v/>
          </cell>
          <cell r="N39" t="str">
            <v/>
          </cell>
        </row>
        <row r="40">
          <cell r="A40" t="str">
            <v>NOTEBOOK</v>
          </cell>
          <cell r="B40" t="str">
            <v>ZENITH NOTEBOOK</v>
          </cell>
          <cell r="C40" t="str">
            <v>491-3149</v>
          </cell>
          <cell r="D40" t="str">
            <v>7184300000</v>
          </cell>
          <cell r="E40" t="str">
            <v xml:space="preserve">AB </v>
          </cell>
          <cell r="F40" t="str">
            <v xml:space="preserve">NITECKI                  PAWEŁ          </v>
          </cell>
          <cell r="G40" t="str">
            <v>U-13</v>
          </cell>
          <cell r="H40" t="str">
            <v>229</v>
          </cell>
          <cell r="I40" t="str">
            <v>23-77</v>
          </cell>
          <cell r="J40" t="str">
            <v>9616</v>
          </cell>
          <cell r="K40" t="str">
            <v/>
          </cell>
          <cell r="L40" t="str">
            <v>0</v>
          </cell>
          <cell r="M40" t="str">
            <v>technologiczny bs</v>
          </cell>
          <cell r="N40" t="str">
            <v/>
          </cell>
        </row>
        <row r="41">
          <cell r="A41" t="str">
            <v>STACJA ROBOCZA</v>
          </cell>
          <cell r="B41" t="str">
            <v>NEC PMVT Desktop P III 450</v>
          </cell>
          <cell r="C41" t="str">
            <v>491-3840</v>
          </cell>
          <cell r="D41" t="str">
            <v>0187109</v>
          </cell>
          <cell r="E41" t="str">
            <v xml:space="preserve">AB </v>
          </cell>
          <cell r="F41" t="str">
            <v xml:space="preserve">WIJATA                   RYSZARD        </v>
          </cell>
          <cell r="G41" t="str">
            <v>U-13</v>
          </cell>
          <cell r="H41" t="str">
            <v>410</v>
          </cell>
          <cell r="I41" t="str">
            <v>28-62</v>
          </cell>
          <cell r="J41" t="str">
            <v>1924</v>
          </cell>
          <cell r="K41" t="str">
            <v>491-03840</v>
          </cell>
          <cell r="L41" t="str">
            <v>450</v>
          </cell>
          <cell r="M41" t="str">
            <v/>
          </cell>
          <cell r="N41" t="str">
            <v>128</v>
          </cell>
        </row>
        <row r="42">
          <cell r="A42" t="str">
            <v>STACJA ROBOCZA</v>
          </cell>
          <cell r="B42" t="str">
            <v>DELL Optiplex GX1L 266</v>
          </cell>
          <cell r="C42" t="str">
            <v>491-3330</v>
          </cell>
          <cell r="D42" t="str">
            <v>NM1HS</v>
          </cell>
          <cell r="E42" t="str">
            <v xml:space="preserve">AB </v>
          </cell>
          <cell r="F42" t="str">
            <v xml:space="preserve">KOBYŁECKI                MARIAN         </v>
          </cell>
          <cell r="G42" t="str">
            <v>U-13</v>
          </cell>
          <cell r="H42" t="str">
            <v>223</v>
          </cell>
          <cell r="I42" t="str">
            <v>34-17</v>
          </cell>
          <cell r="J42" t="str">
            <v>9046</v>
          </cell>
          <cell r="K42" t="str">
            <v/>
          </cell>
          <cell r="L42" t="str">
            <v>266</v>
          </cell>
          <cell r="M42" t="str">
            <v/>
          </cell>
          <cell r="N42" t="str">
            <v/>
          </cell>
        </row>
        <row r="43">
          <cell r="A43" t="str">
            <v>STACJA ROBOCZA</v>
          </cell>
          <cell r="B43" t="str">
            <v>DELL Optiplex GX1L 266</v>
          </cell>
          <cell r="C43" t="str">
            <v>491-3387</v>
          </cell>
          <cell r="D43" t="str">
            <v>NM1BF</v>
          </cell>
          <cell r="E43" t="str">
            <v xml:space="preserve">AB </v>
          </cell>
          <cell r="F43" t="str">
            <v xml:space="preserve">JAKUBOWSKI               ZBIGNIEW       </v>
          </cell>
          <cell r="G43" t="str">
            <v>U-13</v>
          </cell>
          <cell r="H43" t="str">
            <v>201</v>
          </cell>
          <cell r="I43" t="str">
            <v>27-73</v>
          </cell>
          <cell r="J43" t="str">
            <v>4501</v>
          </cell>
          <cell r="K43" t="str">
            <v>491-03387</v>
          </cell>
          <cell r="L43" t="str">
            <v>266</v>
          </cell>
          <cell r="M43" t="str">
            <v/>
          </cell>
          <cell r="N43" t="str">
            <v/>
          </cell>
        </row>
        <row r="44">
          <cell r="A44" t="str">
            <v>STACJA ROBOCZA</v>
          </cell>
          <cell r="B44" t="str">
            <v>NEC PowerMate VT Destop P III 450</v>
          </cell>
          <cell r="C44" t="str">
            <v>491-3868</v>
          </cell>
          <cell r="D44" t="str">
            <v>0708109</v>
          </cell>
          <cell r="E44" t="str">
            <v xml:space="preserve">AB </v>
          </cell>
          <cell r="F44" t="str">
            <v xml:space="preserve">PRAŁAT                   TADEUSZ        </v>
          </cell>
          <cell r="G44" t="str">
            <v>U-13</v>
          </cell>
          <cell r="H44" t="str">
            <v>209</v>
          </cell>
          <cell r="I44" t="str">
            <v>17-99</v>
          </cell>
          <cell r="J44" t="str">
            <v>1484</v>
          </cell>
          <cell r="K44" t="str">
            <v>491-03868</v>
          </cell>
          <cell r="L44" t="str">
            <v>450</v>
          </cell>
          <cell r="M44" t="str">
            <v/>
          </cell>
          <cell r="N44" t="str">
            <v/>
          </cell>
        </row>
        <row r="45">
          <cell r="A45" t="str">
            <v>STACJA ROBOCZA</v>
          </cell>
          <cell r="B45" t="str">
            <v>NEC PMVT Desktop P III 450</v>
          </cell>
          <cell r="C45" t="str">
            <v>491-3809</v>
          </cell>
          <cell r="D45" t="str">
            <v>0197109</v>
          </cell>
          <cell r="E45" t="str">
            <v xml:space="preserve">AB </v>
          </cell>
          <cell r="F45" t="str">
            <v xml:space="preserve">SIERSZEŃ                 JERZY          </v>
          </cell>
          <cell r="G45" t="str">
            <v>U-13</v>
          </cell>
          <cell r="H45" t="str">
            <v>230</v>
          </cell>
          <cell r="I45" t="str">
            <v>27-79</v>
          </cell>
          <cell r="J45" t="str">
            <v>992</v>
          </cell>
          <cell r="K45" t="str">
            <v>491-03809</v>
          </cell>
          <cell r="L45" t="str">
            <v>450</v>
          </cell>
          <cell r="M45" t="str">
            <v/>
          </cell>
          <cell r="N45" t="str">
            <v>128</v>
          </cell>
        </row>
        <row r="46">
          <cell r="A46" t="str">
            <v>STACJA ROBOCZA</v>
          </cell>
          <cell r="B46" t="str">
            <v>KOMPUTER 486DX</v>
          </cell>
          <cell r="C46" t="str">
            <v>491-1620/11309</v>
          </cell>
          <cell r="D46" t="str">
            <v>11309/075</v>
          </cell>
          <cell r="E46" t="str">
            <v xml:space="preserve">AB </v>
          </cell>
          <cell r="F46" t="str">
            <v xml:space="preserve">NOWACKI                  JERZY          </v>
          </cell>
          <cell r="G46" t="str">
            <v>U-13</v>
          </cell>
          <cell r="H46" t="str">
            <v>411</v>
          </cell>
          <cell r="I46" t="str">
            <v>28-83</v>
          </cell>
          <cell r="J46" t="str">
            <v>2830</v>
          </cell>
          <cell r="K46" t="str">
            <v>491-01620-11309</v>
          </cell>
          <cell r="L46" t="str">
            <v>0</v>
          </cell>
          <cell r="M46" t="str">
            <v/>
          </cell>
          <cell r="N46" t="str">
            <v/>
          </cell>
        </row>
        <row r="47">
          <cell r="A47" t="str">
            <v>NOTEBOOK</v>
          </cell>
          <cell r="B47" t="str">
            <v>Dell Latitude CPi 300XT</v>
          </cell>
          <cell r="C47" t="str">
            <v>491-3575</v>
          </cell>
          <cell r="D47" t="str">
            <v>ZL83X</v>
          </cell>
          <cell r="E47" t="str">
            <v xml:space="preserve">AB </v>
          </cell>
          <cell r="F47" t="str">
            <v xml:space="preserve">ŁĄGWA                    MIROSŁAW       </v>
          </cell>
          <cell r="G47" t="str">
            <v>U-13</v>
          </cell>
          <cell r="H47" t="str">
            <v>209</v>
          </cell>
          <cell r="I47" t="str">
            <v>17-99</v>
          </cell>
          <cell r="J47" t="str">
            <v>3295</v>
          </cell>
          <cell r="K47" t="str">
            <v/>
          </cell>
          <cell r="L47" t="str">
            <v>300</v>
          </cell>
          <cell r="M47" t="str">
            <v>uszkodzona karta sieciowa</v>
          </cell>
          <cell r="N47" t="str">
            <v/>
          </cell>
        </row>
        <row r="48">
          <cell r="A48" t="str">
            <v>NOTEBOOK</v>
          </cell>
          <cell r="B48" t="str">
            <v>Dell Latitude</v>
          </cell>
          <cell r="C48" t="str">
            <v>491-3339</v>
          </cell>
          <cell r="D48" t="str">
            <v>Z54C4</v>
          </cell>
          <cell r="E48" t="str">
            <v xml:space="preserve">AB </v>
          </cell>
          <cell r="F48" t="str">
            <v xml:space="preserve">PIŁAT                    ANDRZEJ        </v>
          </cell>
          <cell r="G48" t="str">
            <v>U-13</v>
          </cell>
          <cell r="H48" t="str">
            <v>414</v>
          </cell>
          <cell r="I48" t="str">
            <v>21-24</v>
          </cell>
          <cell r="J48" t="str">
            <v>784</v>
          </cell>
          <cell r="K48" t="str">
            <v/>
          </cell>
          <cell r="L48" t="str">
            <v>233</v>
          </cell>
          <cell r="M48" t="str">
            <v/>
          </cell>
          <cell r="N48" t="str">
            <v/>
          </cell>
        </row>
        <row r="49">
          <cell r="A49" t="str">
            <v>NOTEBOOK</v>
          </cell>
          <cell r="B49" t="str">
            <v>Dell Latitude CPi 300XT</v>
          </cell>
          <cell r="C49" t="str">
            <v>491-3571</v>
          </cell>
          <cell r="D49" t="str">
            <v>ZL82Y</v>
          </cell>
          <cell r="E49" t="str">
            <v xml:space="preserve">AB </v>
          </cell>
          <cell r="F49" t="str">
            <v xml:space="preserve">STELMASZCZYK             BOGUSŁAW       </v>
          </cell>
          <cell r="G49" t="str">
            <v>U-13</v>
          </cell>
          <cell r="H49" t="str">
            <v>228</v>
          </cell>
          <cell r="I49" t="str">
            <v>14-25</v>
          </cell>
          <cell r="J49" t="str">
            <v>999</v>
          </cell>
          <cell r="K49" t="str">
            <v/>
          </cell>
          <cell r="L49" t="str">
            <v>300</v>
          </cell>
          <cell r="M49" t="str">
            <v>JMAS: w naprawie</v>
          </cell>
          <cell r="N49" t="str">
            <v/>
          </cell>
        </row>
        <row r="50">
          <cell r="A50" t="str">
            <v>STACJA ROBOCZA</v>
          </cell>
          <cell r="B50" t="str">
            <v>COMPAQ DESKPRO EXD PIII 733</v>
          </cell>
          <cell r="C50" t="str">
            <v>491-4272</v>
          </cell>
          <cell r="D50" t="str">
            <v>8037FR4Z2740</v>
          </cell>
          <cell r="E50" t="str">
            <v xml:space="preserve">AB </v>
          </cell>
          <cell r="F50" t="str">
            <v xml:space="preserve">BEDNARCZYK               ARKADIUSZ      </v>
          </cell>
          <cell r="G50" t="str">
            <v>U-14</v>
          </cell>
          <cell r="H50" t="str">
            <v>223</v>
          </cell>
          <cell r="I50" t="str">
            <v>41-13</v>
          </cell>
          <cell r="J50" t="str">
            <v>9499</v>
          </cell>
          <cell r="K50" t="str">
            <v>491-04272</v>
          </cell>
          <cell r="L50" t="str">
            <v>733</v>
          </cell>
          <cell r="M50" t="str">
            <v/>
          </cell>
          <cell r="N50" t="str">
            <v/>
          </cell>
        </row>
        <row r="51">
          <cell r="A51" t="str">
            <v>STACJA ROBOCZA</v>
          </cell>
          <cell r="B51" t="str">
            <v>DELL Optiplex GX1MT 350</v>
          </cell>
          <cell r="C51" t="str">
            <v>491-3497</v>
          </cell>
          <cell r="D51" t="str">
            <v>PKN48</v>
          </cell>
          <cell r="E51" t="str">
            <v xml:space="preserve">AB </v>
          </cell>
          <cell r="F51" t="str">
            <v xml:space="preserve">MISZCZAK                 GRZEGORZ       </v>
          </cell>
          <cell r="G51" t="str">
            <v>U-13</v>
          </cell>
          <cell r="H51" t="str">
            <v>202</v>
          </cell>
          <cell r="I51" t="str">
            <v>27-76</v>
          </cell>
          <cell r="J51" t="str">
            <v>3590</v>
          </cell>
          <cell r="K51" t="str">
            <v>491-03497</v>
          </cell>
          <cell r="L51" t="str">
            <v>350</v>
          </cell>
          <cell r="M51" t="str">
            <v/>
          </cell>
          <cell r="N51" t="str">
            <v/>
          </cell>
        </row>
        <row r="52">
          <cell r="A52" t="str">
            <v>STACJA ROBOCZA</v>
          </cell>
          <cell r="B52" t="str">
            <v>NEC Direction Minitower P III 450</v>
          </cell>
          <cell r="C52" t="str">
            <v>491-3743</v>
          </cell>
          <cell r="D52" t="str">
            <v>0129109</v>
          </cell>
          <cell r="E52" t="str">
            <v xml:space="preserve">AB </v>
          </cell>
          <cell r="F52" t="str">
            <v xml:space="preserve">STELMASZCZYK             BOGUSŁAW       </v>
          </cell>
          <cell r="G52" t="str">
            <v>U-13</v>
          </cell>
          <cell r="H52" t="str">
            <v>228</v>
          </cell>
          <cell r="I52" t="str">
            <v>14-25</v>
          </cell>
          <cell r="J52" t="str">
            <v>999</v>
          </cell>
          <cell r="K52" t="str">
            <v>491-03743</v>
          </cell>
          <cell r="L52" t="str">
            <v>450</v>
          </cell>
          <cell r="M52" t="str">
            <v/>
          </cell>
          <cell r="N52" t="str">
            <v>128</v>
          </cell>
        </row>
        <row r="53">
          <cell r="A53" t="str">
            <v>STACJA ROBOCZA</v>
          </cell>
          <cell r="B53" t="str">
            <v>COMPAQ DESKPRO EXD PIII 733</v>
          </cell>
          <cell r="C53" t="str">
            <v>491-4284</v>
          </cell>
          <cell r="D53" t="str">
            <v>8036FR4Z6591</v>
          </cell>
          <cell r="E53" t="str">
            <v xml:space="preserve">AB </v>
          </cell>
          <cell r="F53" t="str">
            <v xml:space="preserve">PAWELEC                  ANDRZEJ        </v>
          </cell>
          <cell r="G53" t="str">
            <v>U-13</v>
          </cell>
          <cell r="H53" t="str">
            <v>224</v>
          </cell>
          <cell r="I53" t="str">
            <v>12-91</v>
          </cell>
          <cell r="J53" t="str">
            <v>806</v>
          </cell>
          <cell r="K53" t="str">
            <v>491-04284</v>
          </cell>
          <cell r="L53" t="str">
            <v>733</v>
          </cell>
          <cell r="M53" t="str">
            <v/>
          </cell>
          <cell r="N53" t="str">
            <v>127</v>
          </cell>
        </row>
        <row r="54">
          <cell r="A54" t="str">
            <v>STACJA ROBOCZA</v>
          </cell>
          <cell r="B54" t="str">
            <v>DELL Optiplex GX150</v>
          </cell>
          <cell r="C54" t="str">
            <v>491-4775</v>
          </cell>
          <cell r="D54" t="str">
            <v>2SRX60J</v>
          </cell>
          <cell r="E54" t="str">
            <v xml:space="preserve">AB </v>
          </cell>
          <cell r="F54" t="str">
            <v xml:space="preserve">PĘDZIWIATR               KRZYSZTOF      </v>
          </cell>
          <cell r="G54" t="str">
            <v>U-13</v>
          </cell>
          <cell r="H54" t="str">
            <v>226</v>
          </cell>
          <cell r="I54" t="str">
            <v>14-20</v>
          </cell>
          <cell r="J54" t="str">
            <v>777</v>
          </cell>
          <cell r="K54" t="str">
            <v>491-04775</v>
          </cell>
          <cell r="L54" t="str">
            <v>1000</v>
          </cell>
          <cell r="M54" t="str">
            <v/>
          </cell>
          <cell r="N54" t="str">
            <v/>
          </cell>
        </row>
        <row r="55">
          <cell r="A55" t="str">
            <v>STACJA ROBOCZA</v>
          </cell>
          <cell r="B55" t="str">
            <v>DELL Optiplex GX1L 266</v>
          </cell>
          <cell r="C55" t="str">
            <v>491-3371</v>
          </cell>
          <cell r="D55" t="str">
            <v>NM1BY</v>
          </cell>
          <cell r="E55" t="str">
            <v xml:space="preserve">AB </v>
          </cell>
          <cell r="F55" t="str">
            <v xml:space="preserve">BEDNARCZYK               ARKADIUSZ      </v>
          </cell>
          <cell r="G55" t="str">
            <v>U-14</v>
          </cell>
          <cell r="H55" t="str">
            <v>223</v>
          </cell>
          <cell r="I55" t="str">
            <v>41-13</v>
          </cell>
          <cell r="J55" t="str">
            <v>9499</v>
          </cell>
          <cell r="K55" t="str">
            <v>491-03731</v>
          </cell>
          <cell r="L55" t="str">
            <v>266</v>
          </cell>
          <cell r="M55" t="str">
            <v/>
          </cell>
          <cell r="N55" t="str">
            <v/>
          </cell>
        </row>
        <row r="56">
          <cell r="A56" t="str">
            <v>STACJA ROBOCZA</v>
          </cell>
          <cell r="B56" t="str">
            <v>COMPAQ DESKPRO EXD PIII 733</v>
          </cell>
          <cell r="C56" t="str">
            <v>491-4335</v>
          </cell>
          <cell r="D56" t="str">
            <v>8036FR4ZE585</v>
          </cell>
          <cell r="E56" t="str">
            <v xml:space="preserve">AB </v>
          </cell>
          <cell r="F56" t="str">
            <v xml:space="preserve">BIELEC                   JANUSZ         </v>
          </cell>
          <cell r="G56" t="str">
            <v>U-13</v>
          </cell>
          <cell r="H56" t="str">
            <v>226</v>
          </cell>
          <cell r="I56" t="str">
            <v>13-07</v>
          </cell>
          <cell r="J56" t="str">
            <v>23</v>
          </cell>
          <cell r="K56" t="str">
            <v>491-04335</v>
          </cell>
          <cell r="L56" t="str">
            <v>733</v>
          </cell>
          <cell r="M56" t="str">
            <v/>
          </cell>
          <cell r="N56" t="str">
            <v>255</v>
          </cell>
        </row>
        <row r="57">
          <cell r="A57" t="str">
            <v>STACJA ROBOCZA</v>
          </cell>
          <cell r="B57" t="str">
            <v>COMPAQ DESKPRO EXD PIII 733</v>
          </cell>
          <cell r="C57" t="str">
            <v>491-4326</v>
          </cell>
          <cell r="D57" t="str">
            <v>8036FR4Z6082</v>
          </cell>
          <cell r="E57" t="str">
            <v xml:space="preserve">AB </v>
          </cell>
          <cell r="F57" t="str">
            <v xml:space="preserve">JAŻDŻYK                  KRZYSZTOF      </v>
          </cell>
          <cell r="G57" t="str">
            <v>U-13</v>
          </cell>
          <cell r="H57" t="str">
            <v>224</v>
          </cell>
          <cell r="I57" t="str">
            <v>13-74</v>
          </cell>
          <cell r="J57" t="str">
            <v>9098</v>
          </cell>
          <cell r="K57" t="str">
            <v>491-04326</v>
          </cell>
          <cell r="L57" t="str">
            <v>733</v>
          </cell>
          <cell r="M57" t="str">
            <v/>
          </cell>
          <cell r="N57" t="str">
            <v/>
          </cell>
        </row>
        <row r="58">
          <cell r="A58" t="str">
            <v>STACJA ROBOCZA</v>
          </cell>
          <cell r="B58" t="str">
            <v>DELL Optiplex GX150</v>
          </cell>
          <cell r="C58" t="str">
            <v>491-4776</v>
          </cell>
          <cell r="D58" t="str">
            <v>HVLZ60J</v>
          </cell>
          <cell r="E58" t="str">
            <v xml:space="preserve">AB </v>
          </cell>
          <cell r="F58" t="str">
            <v xml:space="preserve">TOMCZUK                  RYSZARDA       </v>
          </cell>
          <cell r="G58" t="str">
            <v>U-13</v>
          </cell>
          <cell r="H58" t="str">
            <v>226</v>
          </cell>
          <cell r="I58" t="str">
            <v>13-84</v>
          </cell>
          <cell r="J58" t="str">
            <v>1031</v>
          </cell>
          <cell r="K58" t="str">
            <v>491-04776</v>
          </cell>
          <cell r="L58" t="str">
            <v>1000</v>
          </cell>
          <cell r="M58" t="str">
            <v/>
          </cell>
          <cell r="N58" t="str">
            <v>255</v>
          </cell>
        </row>
        <row r="59">
          <cell r="A59" t="str">
            <v>STACJA ROBOCZA</v>
          </cell>
          <cell r="B59" t="str">
            <v>DELL Optiplex GX1L 266</v>
          </cell>
          <cell r="C59" t="str">
            <v>491-3405</v>
          </cell>
          <cell r="D59" t="str">
            <v>NM1FX</v>
          </cell>
          <cell r="E59" t="str">
            <v xml:space="preserve">AB </v>
          </cell>
          <cell r="F59" t="str">
            <v xml:space="preserve">ANCZYKOWSKI              KRZYSZTOF      </v>
          </cell>
          <cell r="G59" t="str">
            <v>U-13</v>
          </cell>
          <cell r="H59" t="str">
            <v>409</v>
          </cell>
          <cell r="I59" t="str">
            <v>27-13</v>
          </cell>
          <cell r="J59" t="str">
            <v>2619</v>
          </cell>
          <cell r="K59" t="str">
            <v>491-03405</v>
          </cell>
          <cell r="L59" t="str">
            <v>266</v>
          </cell>
          <cell r="M59" t="str">
            <v/>
          </cell>
          <cell r="N59" t="str">
            <v>128</v>
          </cell>
        </row>
        <row r="60">
          <cell r="A60" t="str">
            <v>STACJA ROBOCZA</v>
          </cell>
          <cell r="B60" t="str">
            <v>DELL Optiplex GX260 SD</v>
          </cell>
          <cell r="C60" t="str">
            <v>491-5020</v>
          </cell>
          <cell r="D60" t="str">
            <v>3NPFL0J</v>
          </cell>
          <cell r="E60" t="str">
            <v xml:space="preserve">AB </v>
          </cell>
          <cell r="F60" t="str">
            <v xml:space="preserve">CHRUŚCIŃSKI              ANDRZEJ        </v>
          </cell>
          <cell r="G60" t="str">
            <v>U-13</v>
          </cell>
          <cell r="H60" t="str">
            <v>229</v>
          </cell>
          <cell r="I60" t="str">
            <v>14-24</v>
          </cell>
          <cell r="J60" t="str">
            <v>129</v>
          </cell>
          <cell r="K60" t="str">
            <v>491-05020</v>
          </cell>
          <cell r="L60" t="str">
            <v>2400</v>
          </cell>
          <cell r="M60" t="str">
            <v/>
          </cell>
          <cell r="N60" t="str">
            <v>254</v>
          </cell>
        </row>
        <row r="61">
          <cell r="A61" t="str">
            <v>STACJA ROBOCZA</v>
          </cell>
          <cell r="B61" t="str">
            <v>COMPAQ DESKPRO EXD PIII 733</v>
          </cell>
          <cell r="C61" t="str">
            <v>491-4392</v>
          </cell>
          <cell r="D61" t="str">
            <v>8037FR4Z2723</v>
          </cell>
          <cell r="E61" t="str">
            <v xml:space="preserve">AB </v>
          </cell>
          <cell r="F61" t="str">
            <v xml:space="preserve">KOBYŁECKI                MARIAN         </v>
          </cell>
          <cell r="G61" t="str">
            <v>U-13</v>
          </cell>
          <cell r="H61" t="str">
            <v>223</v>
          </cell>
          <cell r="I61" t="str">
            <v>34-17</v>
          </cell>
          <cell r="J61" t="str">
            <v>9046</v>
          </cell>
          <cell r="K61" t="str">
            <v>491-04392</v>
          </cell>
          <cell r="L61" t="str">
            <v>733</v>
          </cell>
          <cell r="M61" t="str">
            <v/>
          </cell>
          <cell r="N61" t="str">
            <v/>
          </cell>
        </row>
        <row r="62">
          <cell r="A62" t="str">
            <v>STACJA ROBOCZA</v>
          </cell>
          <cell r="B62" t="str">
            <v>NEC PowerMate VT Destop P III 450</v>
          </cell>
          <cell r="C62" t="str">
            <v>491-3989</v>
          </cell>
          <cell r="D62" t="str">
            <v>0705109</v>
          </cell>
          <cell r="E62" t="str">
            <v xml:space="preserve">AB </v>
          </cell>
          <cell r="F62" t="str">
            <v xml:space="preserve">BURZYŃSKI                ADAM           </v>
          </cell>
          <cell r="G62" t="str">
            <v>U-13</v>
          </cell>
          <cell r="H62" t="str">
            <v>206</v>
          </cell>
          <cell r="I62" t="str">
            <v>24-57</v>
          </cell>
          <cell r="J62" t="str">
            <v>1223</v>
          </cell>
          <cell r="K62" t="str">
            <v>491-03989</v>
          </cell>
          <cell r="L62" t="str">
            <v>450</v>
          </cell>
          <cell r="M62" t="str">
            <v/>
          </cell>
          <cell r="N62" t="str">
            <v/>
          </cell>
        </row>
        <row r="63">
          <cell r="A63" t="str">
            <v>STACJA ROBOCZA</v>
          </cell>
          <cell r="B63" t="str">
            <v>DELL Optiplex GX150</v>
          </cell>
          <cell r="C63" t="str">
            <v>491-4778</v>
          </cell>
          <cell r="D63" t="str">
            <v>8RRX60J</v>
          </cell>
          <cell r="E63" t="str">
            <v xml:space="preserve">AB </v>
          </cell>
          <cell r="F63" t="str">
            <v xml:space="preserve">BIELECKA                 TERESA         </v>
          </cell>
          <cell r="G63" t="str">
            <v>U-13</v>
          </cell>
          <cell r="H63" t="str">
            <v>225</v>
          </cell>
          <cell r="I63" t="str">
            <v>12-68</v>
          </cell>
          <cell r="J63" t="str">
            <v>8197</v>
          </cell>
          <cell r="K63" t="str">
            <v>491-04778</v>
          </cell>
          <cell r="L63" t="str">
            <v>1000</v>
          </cell>
          <cell r="M63" t="str">
            <v/>
          </cell>
          <cell r="N63" t="str">
            <v>255</v>
          </cell>
        </row>
        <row r="64">
          <cell r="A64" t="str">
            <v>STACJA ROBOCZA</v>
          </cell>
          <cell r="B64" t="str">
            <v>COMPAQ DESKPRO EXD PIII 733</v>
          </cell>
          <cell r="C64" t="str">
            <v>491-4378</v>
          </cell>
          <cell r="D64" t="str">
            <v>8036FR4ZE270</v>
          </cell>
          <cell r="E64" t="str">
            <v xml:space="preserve">AB </v>
          </cell>
          <cell r="F64" t="str">
            <v xml:space="preserve">IGNASIAK                 GRZEGORZ       </v>
          </cell>
          <cell r="G64" t="str">
            <v>U-13</v>
          </cell>
          <cell r="H64" t="str">
            <v>230</v>
          </cell>
          <cell r="I64" t="str">
            <v>14-22</v>
          </cell>
          <cell r="J64" t="str">
            <v>297</v>
          </cell>
          <cell r="K64" t="str">
            <v>491-04378</v>
          </cell>
          <cell r="L64" t="str">
            <v>733</v>
          </cell>
          <cell r="M64" t="str">
            <v/>
          </cell>
          <cell r="N64" t="str">
            <v/>
          </cell>
        </row>
        <row r="65">
          <cell r="A65" t="str">
            <v>STACJA ROBOCZA</v>
          </cell>
          <cell r="B65" t="str">
            <v>DELL Optiplex GX1L 266</v>
          </cell>
          <cell r="C65" t="str">
            <v>491-3322</v>
          </cell>
          <cell r="D65" t="str">
            <v>NM1H7</v>
          </cell>
          <cell r="E65" t="str">
            <v xml:space="preserve">AB </v>
          </cell>
          <cell r="F65" t="str">
            <v xml:space="preserve">PRZYŁUCKI                PIOTR          </v>
          </cell>
          <cell r="G65" t="str">
            <v>U-13</v>
          </cell>
          <cell r="H65" t="str">
            <v>408</v>
          </cell>
          <cell r="I65" t="str">
            <v>13-76</v>
          </cell>
          <cell r="J65" t="str">
            <v>1818</v>
          </cell>
          <cell r="K65" t="str">
            <v>491-03322</v>
          </cell>
          <cell r="L65" t="str">
            <v>266</v>
          </cell>
          <cell r="M65" t="str">
            <v/>
          </cell>
          <cell r="N65" t="str">
            <v>128</v>
          </cell>
        </row>
        <row r="66">
          <cell r="A66" t="str">
            <v>NOTEBOOK</v>
          </cell>
          <cell r="B66" t="str">
            <v>COMPAQ ARMADA E500  PIII 600</v>
          </cell>
          <cell r="C66" t="str">
            <v>491-4375</v>
          </cell>
          <cell r="D66" t="str">
            <v>7J0ADN98Y01J</v>
          </cell>
          <cell r="E66" t="str">
            <v xml:space="preserve">AB </v>
          </cell>
          <cell r="F66" t="str">
            <v xml:space="preserve">PĘDZIWIATR               KRZYSZTOF      </v>
          </cell>
          <cell r="G66" t="str">
            <v>U-13</v>
          </cell>
          <cell r="H66" t="str">
            <v>226</v>
          </cell>
          <cell r="I66" t="str">
            <v>14-20</v>
          </cell>
          <cell r="J66" t="str">
            <v>777</v>
          </cell>
          <cell r="K66" t="str">
            <v/>
          </cell>
          <cell r="L66" t="str">
            <v>600</v>
          </cell>
          <cell r="M66" t="str">
            <v/>
          </cell>
          <cell r="N66" t="str">
            <v/>
          </cell>
        </row>
        <row r="67">
          <cell r="A67" t="str">
            <v>STACJA ROBOCZA</v>
          </cell>
          <cell r="B67" t="str">
            <v>NEC PowerMate VT Destop P III 450</v>
          </cell>
          <cell r="C67" t="str">
            <v>491-3857</v>
          </cell>
          <cell r="D67" t="str">
            <v>0697109</v>
          </cell>
          <cell r="E67" t="str">
            <v xml:space="preserve">AB </v>
          </cell>
          <cell r="F67" t="str">
            <v xml:space="preserve">KOŁODZIEJSKI             MIROSŁAW       </v>
          </cell>
          <cell r="G67" t="str">
            <v>U-13</v>
          </cell>
          <cell r="H67" t="str">
            <v>210</v>
          </cell>
          <cell r="I67" t="str">
            <v>24-67</v>
          </cell>
          <cell r="J67" t="str">
            <v>8219</v>
          </cell>
          <cell r="K67" t="str">
            <v>491-03857</v>
          </cell>
          <cell r="L67" t="str">
            <v>450</v>
          </cell>
          <cell r="M67" t="str">
            <v/>
          </cell>
          <cell r="N67" t="str">
            <v/>
          </cell>
        </row>
        <row r="68">
          <cell r="A68" t="str">
            <v>STACJA ROBOCZA</v>
          </cell>
          <cell r="B68" t="str">
            <v>NEC Direction Minitower P III 450</v>
          </cell>
          <cell r="C68" t="str">
            <v>491-3742</v>
          </cell>
          <cell r="D68" t="str">
            <v>0127109</v>
          </cell>
          <cell r="E68" t="str">
            <v xml:space="preserve">AB </v>
          </cell>
          <cell r="F68" t="str">
            <v xml:space="preserve">DĄBROWSKI                ANDRZEJ        </v>
          </cell>
          <cell r="G68" t="str">
            <v>U-13</v>
          </cell>
          <cell r="H68" t="str">
            <v>228</v>
          </cell>
          <cell r="I68" t="str">
            <v>27-75</v>
          </cell>
          <cell r="J68" t="str">
            <v>149</v>
          </cell>
          <cell r="K68" t="str">
            <v>491-03742</v>
          </cell>
          <cell r="L68" t="str">
            <v>450</v>
          </cell>
          <cell r="M68" t="str">
            <v/>
          </cell>
          <cell r="N68" t="str">
            <v/>
          </cell>
        </row>
        <row r="69">
          <cell r="A69" t="str">
            <v>STACJA ROBOCZA</v>
          </cell>
          <cell r="B69" t="str">
            <v>KOMPUTER 386SX</v>
          </cell>
          <cell r="C69" t="str">
            <v>491-1795</v>
          </cell>
          <cell r="D69" t="str">
            <v>019020/1702</v>
          </cell>
          <cell r="E69" t="str">
            <v xml:space="preserve">AB </v>
          </cell>
          <cell r="F69" t="str">
            <v xml:space="preserve">PIENIAS                  IWONA          </v>
          </cell>
          <cell r="G69" t="str">
            <v>U-13</v>
          </cell>
          <cell r="H69" t="str">
            <v>207</v>
          </cell>
          <cell r="I69" t="str">
            <v>41-15</v>
          </cell>
          <cell r="J69" t="str">
            <v>750</v>
          </cell>
          <cell r="K69" t="str">
            <v>491-01795</v>
          </cell>
          <cell r="L69" t="str">
            <v>550</v>
          </cell>
          <cell r="M69" t="str">
            <v/>
          </cell>
          <cell r="N69" t="str">
            <v>128</v>
          </cell>
        </row>
        <row r="70">
          <cell r="A70" t="str">
            <v>NOTEBOOK</v>
          </cell>
          <cell r="B70" t="str">
            <v>COMPAQ ARMADA E500  PIII 600</v>
          </cell>
          <cell r="C70" t="str">
            <v>491-4350</v>
          </cell>
          <cell r="D70" t="str">
            <v>7J0ADN98Y00K</v>
          </cell>
          <cell r="E70" t="str">
            <v xml:space="preserve">AB </v>
          </cell>
          <cell r="F70" t="str">
            <v xml:space="preserve">BIELEC                   JANUSZ         </v>
          </cell>
          <cell r="G70" t="str">
            <v>U-13</v>
          </cell>
          <cell r="H70" t="str">
            <v>226</v>
          </cell>
          <cell r="I70" t="str">
            <v>13-07</v>
          </cell>
          <cell r="J70" t="str">
            <v>23</v>
          </cell>
          <cell r="K70" t="str">
            <v/>
          </cell>
          <cell r="L70" t="str">
            <v>600</v>
          </cell>
          <cell r="M70" t="str">
            <v/>
          </cell>
          <cell r="N70" t="str">
            <v/>
          </cell>
        </row>
        <row r="71">
          <cell r="A71" t="str">
            <v>NOTEBOOK</v>
          </cell>
          <cell r="B71" t="str">
            <v>NEC VERSA SX PII 366 14.1" XGA TFT</v>
          </cell>
          <cell r="C71" t="str">
            <v>491-3843</v>
          </cell>
          <cell r="D71" t="str">
            <v>G834900008</v>
          </cell>
          <cell r="E71" t="str">
            <v xml:space="preserve">AB </v>
          </cell>
          <cell r="F71" t="str">
            <v xml:space="preserve">DĄBROWSKI                ANDRZEJ        </v>
          </cell>
          <cell r="G71" t="str">
            <v>U-13</v>
          </cell>
          <cell r="H71" t="str">
            <v>228</v>
          </cell>
          <cell r="I71" t="str">
            <v>27-75</v>
          </cell>
          <cell r="J71" t="str">
            <v>149</v>
          </cell>
          <cell r="K71" t="str">
            <v/>
          </cell>
          <cell r="L71" t="str">
            <v>366</v>
          </cell>
          <cell r="M71" t="str">
            <v>JMAS: brak sieci</v>
          </cell>
          <cell r="N71" t="str">
            <v/>
          </cell>
        </row>
        <row r="72">
          <cell r="A72" t="str">
            <v>STACJA ROBOCZA</v>
          </cell>
          <cell r="B72" t="str">
            <v>COMPAQ DESKPRO EXD PIII 733</v>
          </cell>
          <cell r="C72" t="str">
            <v>491-4471</v>
          </cell>
          <cell r="D72" t="str">
            <v>8036FR4ZE247</v>
          </cell>
          <cell r="E72" t="str">
            <v xml:space="preserve">AF </v>
          </cell>
          <cell r="F72" t="str">
            <v xml:space="preserve">HACHULSKA                DANUTA         </v>
          </cell>
          <cell r="G72" t="str">
            <v>U-13</v>
          </cell>
          <cell r="H72" t="str">
            <v>231</v>
          </cell>
          <cell r="I72" t="str">
            <v>20-02</v>
          </cell>
          <cell r="J72" t="str">
            <v>8187</v>
          </cell>
          <cell r="K72" t="str">
            <v>491-04471</v>
          </cell>
          <cell r="L72" t="str">
            <v>733</v>
          </cell>
          <cell r="M72" t="str">
            <v/>
          </cell>
          <cell r="N72" t="str">
            <v/>
          </cell>
        </row>
        <row r="73">
          <cell r="A73" t="str">
            <v>STACJA ROBOCZA</v>
          </cell>
          <cell r="B73" t="str">
            <v>KOMPUTER 486DX</v>
          </cell>
          <cell r="C73" t="str">
            <v>491-1620/11317</v>
          </cell>
          <cell r="D73" t="str">
            <v>11317/075</v>
          </cell>
          <cell r="E73" t="str">
            <v xml:space="preserve">AF </v>
          </cell>
          <cell r="F73" t="str">
            <v xml:space="preserve">PIEKUTOWSKA              MAŁGORZATA     </v>
          </cell>
          <cell r="G73" t="str">
            <v>U-13</v>
          </cell>
          <cell r="H73" t="str">
            <v>231</v>
          </cell>
          <cell r="I73" t="str">
            <v>20-02</v>
          </cell>
          <cell r="J73" t="str">
            <v>722</v>
          </cell>
          <cell r="K73" t="str">
            <v/>
          </cell>
          <cell r="L73" t="str">
            <v>0</v>
          </cell>
          <cell r="M73" t="str">
            <v/>
          </cell>
          <cell r="N73" t="str">
            <v/>
          </cell>
        </row>
        <row r="74">
          <cell r="A74" t="str">
            <v>STACJA ROBOCZA</v>
          </cell>
          <cell r="B74" t="str">
            <v>DELL Optiplex GX260 SD</v>
          </cell>
          <cell r="C74" t="str">
            <v>491-5083</v>
          </cell>
          <cell r="D74" t="str">
            <v>CKYGL0J</v>
          </cell>
          <cell r="E74" t="str">
            <v xml:space="preserve">AF </v>
          </cell>
          <cell r="F74" t="str">
            <v xml:space="preserve">KOWALSKA                 BOŻENA         </v>
          </cell>
          <cell r="G74" t="str">
            <v>U-14</v>
          </cell>
          <cell r="H74" t="str">
            <v>705</v>
          </cell>
          <cell r="I74" t="str">
            <v>23-30</v>
          </cell>
          <cell r="J74" t="str">
            <v>485</v>
          </cell>
          <cell r="K74" t="str">
            <v>491-05083</v>
          </cell>
          <cell r="L74" t="str">
            <v>2400</v>
          </cell>
          <cell r="M74" t="str">
            <v/>
          </cell>
          <cell r="N74" t="str">
            <v>254</v>
          </cell>
        </row>
        <row r="75">
          <cell r="A75" t="str">
            <v>STACJA ROBOCZA</v>
          </cell>
          <cell r="B75" t="str">
            <v>COMPAQ DESKPRO EXD PIII 733</v>
          </cell>
          <cell r="C75" t="str">
            <v>491-4452</v>
          </cell>
          <cell r="D75" t="str">
            <v>8036FR4ZE239</v>
          </cell>
          <cell r="E75" t="str">
            <v xml:space="preserve">AF </v>
          </cell>
          <cell r="F75" t="str">
            <v xml:space="preserve">ZIELONKA                 JERZY          </v>
          </cell>
          <cell r="G75" t="str">
            <v>U-13</v>
          </cell>
          <cell r="H75" t="str">
            <v>231</v>
          </cell>
          <cell r="I75" t="str">
            <v>14-27</v>
          </cell>
          <cell r="J75" t="str">
            <v>1122</v>
          </cell>
          <cell r="K75" t="str">
            <v>491-04452</v>
          </cell>
          <cell r="L75" t="str">
            <v>733</v>
          </cell>
          <cell r="M75" t="str">
            <v/>
          </cell>
          <cell r="N75" t="str">
            <v/>
          </cell>
        </row>
        <row r="76">
          <cell r="A76" t="str">
            <v>STACJA ROBOCZA</v>
          </cell>
          <cell r="B76" t="str">
            <v>DELL Optiplex GX150</v>
          </cell>
          <cell r="C76" t="str">
            <v>491-4780</v>
          </cell>
          <cell r="D76" t="str">
            <v>7LVX60J</v>
          </cell>
          <cell r="E76" t="str">
            <v xml:space="preserve">AF </v>
          </cell>
          <cell r="F76" t="str">
            <v xml:space="preserve">SŁODKOWSKI               MAREK          </v>
          </cell>
          <cell r="G76" t="str">
            <v>U-2</v>
          </cell>
          <cell r="H76" t="str">
            <v>219</v>
          </cell>
          <cell r="I76" t="str">
            <v>13-75</v>
          </cell>
          <cell r="J76" t="str">
            <v>997</v>
          </cell>
          <cell r="K76" t="str">
            <v>491-04780</v>
          </cell>
          <cell r="L76" t="str">
            <v>1000</v>
          </cell>
          <cell r="M76" t="str">
            <v/>
          </cell>
          <cell r="N76" t="str">
            <v>255</v>
          </cell>
        </row>
        <row r="77">
          <cell r="A77" t="str">
            <v>STACJA ROBOCZA</v>
          </cell>
          <cell r="B77" t="str">
            <v>DELL Optiplex GX1M 350</v>
          </cell>
          <cell r="C77" t="str">
            <v>491-3602</v>
          </cell>
          <cell r="D77" t="str">
            <v>PKGPS</v>
          </cell>
          <cell r="E77" t="str">
            <v xml:space="preserve">AF </v>
          </cell>
          <cell r="F77" t="str">
            <v xml:space="preserve">WIJATA                   MARIA          </v>
          </cell>
          <cell r="G77" t="str">
            <v>U-14</v>
          </cell>
          <cell r="H77" t="str">
            <v>601</v>
          </cell>
          <cell r="I77" t="str">
            <v>21-05</v>
          </cell>
          <cell r="J77" t="str">
            <v>1631</v>
          </cell>
          <cell r="K77" t="str">
            <v>491-03602</v>
          </cell>
          <cell r="L77" t="str">
            <v>350</v>
          </cell>
          <cell r="M77" t="str">
            <v/>
          </cell>
          <cell r="N77" t="str">
            <v>128</v>
          </cell>
        </row>
        <row r="78">
          <cell r="A78" t="str">
            <v>STACJA ROBOCZA</v>
          </cell>
          <cell r="B78" t="str">
            <v>DELL Optiplex GX150</v>
          </cell>
          <cell r="C78" t="str">
            <v>491-4779</v>
          </cell>
          <cell r="D78" t="str">
            <v>JLRX60J</v>
          </cell>
          <cell r="E78" t="str">
            <v xml:space="preserve">AF </v>
          </cell>
          <cell r="F78" t="str">
            <v xml:space="preserve">HARTWIK                  LIDIA          </v>
          </cell>
          <cell r="G78" t="str">
            <v>U-13</v>
          </cell>
          <cell r="H78" t="str">
            <v>231</v>
          </cell>
          <cell r="I78" t="str">
            <v>20-02</v>
          </cell>
          <cell r="J78" t="str">
            <v>2552</v>
          </cell>
          <cell r="K78" t="str">
            <v>491-04779</v>
          </cell>
          <cell r="L78" t="str">
            <v>1000</v>
          </cell>
          <cell r="M78" t="str">
            <v/>
          </cell>
          <cell r="N78" t="str">
            <v/>
          </cell>
        </row>
        <row r="79">
          <cell r="A79" t="str">
            <v>STACJA ROBOCZA</v>
          </cell>
          <cell r="B79" t="str">
            <v>DELL Optiplex GX1MT 350</v>
          </cell>
          <cell r="C79" t="str">
            <v>491-3617</v>
          </cell>
          <cell r="D79" t="str">
            <v>PFONN</v>
          </cell>
          <cell r="E79" t="str">
            <v xml:space="preserve">AF </v>
          </cell>
          <cell r="F79" t="str">
            <v xml:space="preserve">JELINEK                  KRYSTYNA       </v>
          </cell>
          <cell r="G79" t="str">
            <v>U-14</v>
          </cell>
          <cell r="H79" t="str">
            <v>705</v>
          </cell>
          <cell r="I79" t="str">
            <v>23-30</v>
          </cell>
          <cell r="J79" t="str">
            <v>4736</v>
          </cell>
          <cell r="K79" t="str">
            <v>491-03617</v>
          </cell>
          <cell r="L79" t="str">
            <v>350</v>
          </cell>
          <cell r="M79" t="str">
            <v/>
          </cell>
          <cell r="N79" t="str">
            <v>128</v>
          </cell>
        </row>
        <row r="80">
          <cell r="A80" t="str">
            <v>STACJA ROBOCZA</v>
          </cell>
          <cell r="B80" t="str">
            <v>DELL Optiplex GX1M 350</v>
          </cell>
          <cell r="C80" t="str">
            <v>491-3559</v>
          </cell>
          <cell r="D80" t="str">
            <v>PKH4W</v>
          </cell>
          <cell r="E80" t="str">
            <v xml:space="preserve">AF </v>
          </cell>
          <cell r="F80" t="str">
            <v xml:space="preserve">KAMIŃSKA                 GRAŻYNA        </v>
          </cell>
          <cell r="G80" t="str">
            <v>U-14</v>
          </cell>
          <cell r="H80" t="str">
            <v>604</v>
          </cell>
          <cell r="I80" t="str">
            <v>11-08</v>
          </cell>
          <cell r="J80" t="str">
            <v>461</v>
          </cell>
          <cell r="K80" t="str">
            <v>491-03559</v>
          </cell>
          <cell r="L80" t="str">
            <v>350</v>
          </cell>
          <cell r="M80" t="str">
            <v/>
          </cell>
          <cell r="N80" t="str">
            <v>64</v>
          </cell>
        </row>
        <row r="81">
          <cell r="A81" t="str">
            <v>STACJA ROBOCZA</v>
          </cell>
          <cell r="B81" t="str">
            <v>ZENITH Z STATION P166</v>
          </cell>
          <cell r="C81" t="str">
            <v>491-2991</v>
          </cell>
          <cell r="D81" t="str">
            <v>GVDD72904642</v>
          </cell>
          <cell r="E81" t="str">
            <v xml:space="preserve">AF </v>
          </cell>
          <cell r="F81" t="str">
            <v xml:space="preserve">NAJGEBAUER               WIESŁAWA       </v>
          </cell>
          <cell r="G81" t="str">
            <v>U-13</v>
          </cell>
          <cell r="H81" t="str">
            <v>220</v>
          </cell>
          <cell r="I81" t="str">
            <v>21-37</v>
          </cell>
          <cell r="J81" t="str">
            <v>1871</v>
          </cell>
          <cell r="K81" t="str">
            <v>491-02991</v>
          </cell>
          <cell r="L81" t="str">
            <v>166</v>
          </cell>
          <cell r="M81" t="str">
            <v/>
          </cell>
          <cell r="N81" t="str">
            <v>96</v>
          </cell>
        </row>
        <row r="82">
          <cell r="A82" t="str">
            <v>STACJA ROBOCZA</v>
          </cell>
          <cell r="B82" t="str">
            <v>DELL Optiplex GX1MT 350</v>
          </cell>
          <cell r="C82" t="str">
            <v>491-3504</v>
          </cell>
          <cell r="D82" t="str">
            <v>PKN3K</v>
          </cell>
          <cell r="E82" t="str">
            <v xml:space="preserve">AF </v>
          </cell>
          <cell r="F82" t="str">
            <v xml:space="preserve">WOJTCZAK                 ALINA          </v>
          </cell>
          <cell r="G82" t="str">
            <v>U-14</v>
          </cell>
          <cell r="H82" t="str">
            <v>705</v>
          </cell>
          <cell r="I82" t="str">
            <v>23-30</v>
          </cell>
          <cell r="J82" t="str">
            <v>4698</v>
          </cell>
          <cell r="K82" t="str">
            <v>491-03504</v>
          </cell>
          <cell r="L82" t="str">
            <v>350</v>
          </cell>
          <cell r="M82" t="str">
            <v/>
          </cell>
          <cell r="N82" t="str">
            <v>128</v>
          </cell>
        </row>
        <row r="83">
          <cell r="A83" t="str">
            <v>STACJA ROBOCZA</v>
          </cell>
          <cell r="B83" t="str">
            <v>NEC PMVT Desktop P III 450</v>
          </cell>
          <cell r="C83" t="str">
            <v>491-3824</v>
          </cell>
          <cell r="D83" t="str">
            <v>0738109</v>
          </cell>
          <cell r="E83" t="str">
            <v xml:space="preserve">AF </v>
          </cell>
          <cell r="F83" t="str">
            <v xml:space="preserve">PIEKUTOWSKA              MAŁGORZATA     </v>
          </cell>
          <cell r="G83" t="str">
            <v>U-13</v>
          </cell>
          <cell r="H83" t="str">
            <v>231</v>
          </cell>
          <cell r="I83" t="str">
            <v>20-02</v>
          </cell>
          <cell r="J83" t="str">
            <v>722</v>
          </cell>
          <cell r="K83" t="str">
            <v>491-03824</v>
          </cell>
          <cell r="L83" t="str">
            <v>450</v>
          </cell>
          <cell r="M83" t="str">
            <v/>
          </cell>
          <cell r="N83" t="str">
            <v/>
          </cell>
        </row>
        <row r="84">
          <cell r="A84" t="str">
            <v>STACJA ROBOCZA</v>
          </cell>
          <cell r="B84" t="str">
            <v>DELL Optiplex GX1MT 350</v>
          </cell>
          <cell r="C84" t="str">
            <v>491-3619</v>
          </cell>
          <cell r="D84" t="str">
            <v>PFONR</v>
          </cell>
          <cell r="E84" t="str">
            <v xml:space="preserve">AF </v>
          </cell>
          <cell r="F84" t="str">
            <v xml:space="preserve">SZTRAJT                  WACŁAW         </v>
          </cell>
          <cell r="G84" t="str">
            <v>U-13</v>
          </cell>
          <cell r="H84" t="str">
            <v>221</v>
          </cell>
          <cell r="I84" t="str">
            <v>27-74</v>
          </cell>
          <cell r="J84" t="str">
            <v>1523</v>
          </cell>
          <cell r="K84" t="str">
            <v>491-03619</v>
          </cell>
          <cell r="L84" t="str">
            <v>350</v>
          </cell>
          <cell r="M84" t="str">
            <v/>
          </cell>
          <cell r="N84" t="str">
            <v/>
          </cell>
        </row>
        <row r="85">
          <cell r="A85" t="str">
            <v>STACJA ROBOCZA</v>
          </cell>
          <cell r="B85" t="str">
            <v>NEC PMVT Desktop P III 450</v>
          </cell>
          <cell r="C85" t="str">
            <v>491-3838</v>
          </cell>
          <cell r="D85" t="str">
            <v>0205109</v>
          </cell>
          <cell r="E85" t="str">
            <v xml:space="preserve">AF </v>
          </cell>
          <cell r="F85" t="str">
            <v xml:space="preserve">POBUDEJSKI               WITOLD         </v>
          </cell>
          <cell r="G85" t="str">
            <v>U-14</v>
          </cell>
          <cell r="H85" t="str">
            <v>601A</v>
          </cell>
          <cell r="I85" t="str">
            <v>16-20</v>
          </cell>
          <cell r="J85" t="str">
            <v>710</v>
          </cell>
          <cell r="K85" t="str">
            <v>491-03838</v>
          </cell>
          <cell r="L85" t="str">
            <v>450</v>
          </cell>
          <cell r="M85" t="str">
            <v/>
          </cell>
          <cell r="N85" t="str">
            <v>128</v>
          </cell>
        </row>
        <row r="86">
          <cell r="A86" t="str">
            <v>STACJA ROBOCZA</v>
          </cell>
          <cell r="B86" t="str">
            <v>NEC PMVT Desktop P III 450</v>
          </cell>
          <cell r="C86" t="str">
            <v>491-3831</v>
          </cell>
          <cell r="D86" t="str">
            <v>0191109</v>
          </cell>
          <cell r="E86" t="str">
            <v xml:space="preserve">AF </v>
          </cell>
          <cell r="F86" t="str">
            <v xml:space="preserve">JANUS                    IRENA          </v>
          </cell>
          <cell r="G86" t="str">
            <v>U-14</v>
          </cell>
          <cell r="H86" t="str">
            <v>601</v>
          </cell>
          <cell r="I86" t="str">
            <v>21-05</v>
          </cell>
          <cell r="J86" t="str">
            <v>302</v>
          </cell>
          <cell r="K86" t="str">
            <v>491-03831</v>
          </cell>
          <cell r="L86" t="str">
            <v>450</v>
          </cell>
          <cell r="M86" t="str">
            <v/>
          </cell>
          <cell r="N86" t="str">
            <v>128</v>
          </cell>
        </row>
        <row r="87">
          <cell r="A87" t="str">
            <v>STACJA ROBOCZA</v>
          </cell>
          <cell r="B87" t="str">
            <v>COMPAQ DESKPRO 2000 DT 5120 M1080</v>
          </cell>
          <cell r="C87" t="str">
            <v>491-2797</v>
          </cell>
          <cell r="D87" t="str">
            <v>8650HVS50122</v>
          </cell>
          <cell r="E87" t="str">
            <v xml:space="preserve">AF </v>
          </cell>
          <cell r="F87" t="str">
            <v xml:space="preserve">HACHULSKA                DANUTA         </v>
          </cell>
          <cell r="G87" t="str">
            <v>U-13</v>
          </cell>
          <cell r="H87" t="str">
            <v>231</v>
          </cell>
          <cell r="I87" t="str">
            <v>20-02</v>
          </cell>
          <cell r="J87" t="str">
            <v>8187</v>
          </cell>
          <cell r="K87" t="str">
            <v/>
          </cell>
          <cell r="L87" t="str">
            <v>120</v>
          </cell>
          <cell r="M87" t="str">
            <v/>
          </cell>
          <cell r="N87" t="str">
            <v/>
          </cell>
        </row>
        <row r="88">
          <cell r="A88" t="str">
            <v>STACJA ROBOCZA</v>
          </cell>
          <cell r="B88" t="str">
            <v>DELL Optiplex GX260 SD</v>
          </cell>
          <cell r="C88" t="str">
            <v>491-5050</v>
          </cell>
          <cell r="D88" t="str">
            <v>8K2GL0J</v>
          </cell>
          <cell r="E88" t="str">
            <v xml:space="preserve">AF </v>
          </cell>
          <cell r="F88" t="str">
            <v xml:space="preserve">BARANEK                  BARBARA        </v>
          </cell>
          <cell r="G88" t="str">
            <v>U-13</v>
          </cell>
          <cell r="H88" t="str">
            <v>231</v>
          </cell>
          <cell r="I88" t="str">
            <v>20-02</v>
          </cell>
          <cell r="J88" t="str">
            <v>1427</v>
          </cell>
          <cell r="K88" t="str">
            <v>491-05050</v>
          </cell>
          <cell r="L88" t="str">
            <v>2400</v>
          </cell>
          <cell r="M88" t="str">
            <v/>
          </cell>
          <cell r="N88" t="str">
            <v/>
          </cell>
        </row>
        <row r="89">
          <cell r="A89" t="str">
            <v>STACJA ROBOCZA</v>
          </cell>
          <cell r="B89" t="str">
            <v>NEC Direction Minitower P III 450</v>
          </cell>
          <cell r="C89" t="str">
            <v>491-3753</v>
          </cell>
          <cell r="D89" t="str">
            <v>0159109</v>
          </cell>
          <cell r="E89" t="str">
            <v xml:space="preserve">AF </v>
          </cell>
          <cell r="F89" t="str">
            <v xml:space="preserve">LUCIMIŃSKI               ROMAN          </v>
          </cell>
          <cell r="G89" t="str">
            <v>U-14</v>
          </cell>
          <cell r="H89" t="str">
            <v>604</v>
          </cell>
          <cell r="I89" t="str">
            <v>27-70</v>
          </cell>
          <cell r="J89" t="str">
            <v>515</v>
          </cell>
          <cell r="K89" t="str">
            <v>491-03753</v>
          </cell>
          <cell r="L89" t="str">
            <v>450</v>
          </cell>
          <cell r="M89" t="str">
            <v/>
          </cell>
          <cell r="N89" t="str">
            <v>128</v>
          </cell>
        </row>
        <row r="90">
          <cell r="A90" t="str">
            <v>STACJA ROBOCZA</v>
          </cell>
          <cell r="B90" t="str">
            <v>DELL Optiplex GX1M 350</v>
          </cell>
          <cell r="C90" t="str">
            <v>491-3609</v>
          </cell>
          <cell r="D90" t="str">
            <v>PKH54</v>
          </cell>
          <cell r="E90" t="str">
            <v xml:space="preserve">AL </v>
          </cell>
          <cell r="F90" t="str">
            <v xml:space="preserve">STOBIENIECKI             STANISŁAW      </v>
          </cell>
          <cell r="G90" t="str">
            <v>U-13</v>
          </cell>
          <cell r="H90" t="str">
            <v>302</v>
          </cell>
          <cell r="I90" t="str">
            <v>14-29</v>
          </cell>
          <cell r="J90" t="str">
            <v>2008</v>
          </cell>
          <cell r="K90" t="str">
            <v>491-03609</v>
          </cell>
          <cell r="L90" t="str">
            <v>350</v>
          </cell>
          <cell r="M90" t="str">
            <v/>
          </cell>
          <cell r="N90" t="str">
            <v>128</v>
          </cell>
        </row>
        <row r="91">
          <cell r="A91" t="str">
            <v>STACJA ROBOCZA</v>
          </cell>
          <cell r="B91" t="str">
            <v>KOMPUTER 386DX</v>
          </cell>
          <cell r="C91" t="str">
            <v>491-2006</v>
          </cell>
          <cell r="D91" t="str">
            <v>3611/043</v>
          </cell>
          <cell r="E91" t="str">
            <v xml:space="preserve">AL </v>
          </cell>
          <cell r="F91" t="str">
            <v xml:space="preserve">PABIŚ                    BARBARA        </v>
          </cell>
          <cell r="G91" t="str">
            <v>U-13</v>
          </cell>
          <cell r="H91" t="str">
            <v>306</v>
          </cell>
          <cell r="I91" t="str">
            <v>21-38</v>
          </cell>
          <cell r="J91" t="str">
            <v>2634</v>
          </cell>
          <cell r="K91" t="str">
            <v>491-02006</v>
          </cell>
          <cell r="L91" t="str">
            <v>500</v>
          </cell>
          <cell r="M91" t="str">
            <v/>
          </cell>
          <cell r="N91" t="str">
            <v>64</v>
          </cell>
        </row>
        <row r="92">
          <cell r="A92" t="str">
            <v>STACJA ROBOCZA</v>
          </cell>
          <cell r="B92" t="str">
            <v>DELL Optiplex GX1M 350</v>
          </cell>
          <cell r="C92" t="str">
            <v>491-3562</v>
          </cell>
          <cell r="D92" t="str">
            <v>PKGZ2</v>
          </cell>
          <cell r="E92" t="str">
            <v xml:space="preserve">AL </v>
          </cell>
          <cell r="F92" t="str">
            <v xml:space="preserve">MARCZAK                  RENATA         </v>
          </cell>
          <cell r="G92" t="str">
            <v>U-13</v>
          </cell>
          <cell r="H92" t="str">
            <v>307</v>
          </cell>
          <cell r="I92" t="str">
            <v>21-39</v>
          </cell>
          <cell r="J92" t="str">
            <v>3349</v>
          </cell>
          <cell r="K92" t="str">
            <v>491-03562</v>
          </cell>
          <cell r="L92" t="str">
            <v>350</v>
          </cell>
          <cell r="M92" t="str">
            <v/>
          </cell>
          <cell r="N92" t="str">
            <v/>
          </cell>
        </row>
        <row r="93">
          <cell r="A93" t="str">
            <v>STACJA ROBOCZA</v>
          </cell>
          <cell r="B93" t="str">
            <v>DELL Optiplex GX150</v>
          </cell>
          <cell r="C93" t="str">
            <v>491-4781</v>
          </cell>
          <cell r="D93" t="str">
            <v>4NRX60J</v>
          </cell>
          <cell r="E93" t="str">
            <v xml:space="preserve">AL </v>
          </cell>
          <cell r="F93" t="str">
            <v xml:space="preserve">PUCHALSKI                BOGDAN         </v>
          </cell>
          <cell r="G93" t="str">
            <v>U-13</v>
          </cell>
          <cell r="H93" t="str">
            <v>322</v>
          </cell>
          <cell r="I93" t="str">
            <v>24-70</v>
          </cell>
          <cell r="J93" t="str">
            <v>5257</v>
          </cell>
          <cell r="K93" t="str">
            <v>491-04781</v>
          </cell>
          <cell r="L93" t="str">
            <v>1000</v>
          </cell>
          <cell r="M93" t="str">
            <v/>
          </cell>
          <cell r="N93" t="str">
            <v/>
          </cell>
        </row>
        <row r="94">
          <cell r="A94" t="str">
            <v>STACJA ROBOCZA</v>
          </cell>
          <cell r="B94" t="str">
            <v>DELL Optiplex GX1MT 350</v>
          </cell>
          <cell r="C94" t="str">
            <v>491-3495</v>
          </cell>
          <cell r="D94" t="str">
            <v>PKN4Q</v>
          </cell>
          <cell r="E94" t="str">
            <v xml:space="preserve">AL </v>
          </cell>
          <cell r="F94" t="str">
            <v xml:space="preserve">GRYGIEL                  JACEK          </v>
          </cell>
          <cell r="G94" t="str">
            <v>U-13</v>
          </cell>
          <cell r="H94" t="str">
            <v>329</v>
          </cell>
          <cell r="I94" t="str">
            <v>23-53</v>
          </cell>
          <cell r="J94" t="str">
            <v>5347</v>
          </cell>
          <cell r="K94" t="str">
            <v>491-03495</v>
          </cell>
          <cell r="L94" t="str">
            <v>350</v>
          </cell>
          <cell r="M94" t="str">
            <v/>
          </cell>
          <cell r="N94" t="str">
            <v>64</v>
          </cell>
        </row>
        <row r="95">
          <cell r="A95" t="str">
            <v>STACJA ROBOCZA</v>
          </cell>
          <cell r="B95" t="str">
            <v>IVERSON MIC-33</v>
          </cell>
          <cell r="C95" t="str">
            <v>491-1877</v>
          </cell>
          <cell r="D95" t="str">
            <v>792-0978-004</v>
          </cell>
          <cell r="E95" t="str">
            <v xml:space="preserve">AL </v>
          </cell>
          <cell r="F95" t="str">
            <v xml:space="preserve">BZDON                    HENRYK         </v>
          </cell>
          <cell r="G95" t="str">
            <v>U-13</v>
          </cell>
          <cell r="H95" t="str">
            <v>308</v>
          </cell>
          <cell r="I95" t="str">
            <v>21-34</v>
          </cell>
          <cell r="J95" t="str">
            <v>1874</v>
          </cell>
          <cell r="K95" t="str">
            <v/>
          </cell>
          <cell r="L95" t="str">
            <v>0</v>
          </cell>
          <cell r="M95" t="str">
            <v/>
          </cell>
          <cell r="N95" t="str">
            <v/>
          </cell>
        </row>
        <row r="96">
          <cell r="A96" t="str">
            <v>STACJA ROBOCZA</v>
          </cell>
          <cell r="B96" t="str">
            <v>KOMPUTER PC/AT</v>
          </cell>
          <cell r="C96" t="str">
            <v>491-1620/1593</v>
          </cell>
          <cell r="D96" t="str">
            <v>QT-102/0B23A</v>
          </cell>
          <cell r="E96" t="str">
            <v xml:space="preserve">AL </v>
          </cell>
          <cell r="F96" t="str">
            <v xml:space="preserve">MALEC                    SŁAWOMIR       </v>
          </cell>
          <cell r="G96" t="str">
            <v>U-13</v>
          </cell>
          <cell r="H96" t="str">
            <v>301</v>
          </cell>
          <cell r="I96" t="str">
            <v>14-37</v>
          </cell>
          <cell r="J96" t="str">
            <v>4280</v>
          </cell>
          <cell r="K96" t="str">
            <v>AF-BOZENAK</v>
          </cell>
          <cell r="L96" t="str">
            <v>550</v>
          </cell>
          <cell r="M96" t="str">
            <v/>
          </cell>
          <cell r="N96" t="str">
            <v/>
          </cell>
        </row>
        <row r="97">
          <cell r="A97" t="str">
            <v>STACJA ROBOCZA</v>
          </cell>
          <cell r="B97" t="str">
            <v>KOMPUTER PC/AT</v>
          </cell>
          <cell r="C97" t="str">
            <v>491-1285</v>
          </cell>
          <cell r="D97" t="str">
            <v>14 OK 16PC</v>
          </cell>
          <cell r="E97" t="str">
            <v xml:space="preserve">AL </v>
          </cell>
          <cell r="F97" t="str">
            <v xml:space="preserve">KONECKI                  TOMASZ         </v>
          </cell>
          <cell r="G97" t="str">
            <v>U-13</v>
          </cell>
          <cell r="H97" t="str">
            <v>305</v>
          </cell>
          <cell r="I97" t="str">
            <v>21-16</v>
          </cell>
          <cell r="J97" t="str">
            <v>4282</v>
          </cell>
          <cell r="K97" t="str">
            <v>491-01285</v>
          </cell>
          <cell r="L97" t="str">
            <v>120</v>
          </cell>
          <cell r="M97" t="str">
            <v/>
          </cell>
          <cell r="N97" t="str">
            <v>48</v>
          </cell>
        </row>
        <row r="98">
          <cell r="A98" t="str">
            <v>STACJA ROBOCZA</v>
          </cell>
          <cell r="B98" t="str">
            <v>DELL Optiplex GX1M 350</v>
          </cell>
          <cell r="C98" t="str">
            <v>491-3565</v>
          </cell>
          <cell r="D98" t="str">
            <v>PKGNS</v>
          </cell>
          <cell r="E98" t="str">
            <v xml:space="preserve">AL </v>
          </cell>
          <cell r="F98" t="str">
            <v xml:space="preserve">PUDZIANOWSKA             MAŁGORZATA     </v>
          </cell>
          <cell r="G98" t="str">
            <v>U-13</v>
          </cell>
          <cell r="H98" t="str">
            <v>309</v>
          </cell>
          <cell r="I98" t="str">
            <v>21-36</v>
          </cell>
          <cell r="J98" t="str">
            <v>1634</v>
          </cell>
          <cell r="K98" t="str">
            <v>491-03565</v>
          </cell>
          <cell r="L98" t="str">
            <v>350</v>
          </cell>
          <cell r="M98" t="str">
            <v/>
          </cell>
          <cell r="N98" t="str">
            <v>128</v>
          </cell>
        </row>
        <row r="99">
          <cell r="A99" t="str">
            <v>STACJA ROBOCZA</v>
          </cell>
          <cell r="B99" t="str">
            <v>DELL Optiplex GX260 SD</v>
          </cell>
          <cell r="C99" t="str">
            <v>491-5116</v>
          </cell>
          <cell r="D99" t="str">
            <v>1LYGL0J</v>
          </cell>
          <cell r="E99" t="str">
            <v xml:space="preserve">AL </v>
          </cell>
          <cell r="F99" t="str">
            <v xml:space="preserve">RAKOWICZ                 ANDRZEJ        </v>
          </cell>
          <cell r="G99" t="str">
            <v>U-13</v>
          </cell>
          <cell r="H99" t="str">
            <v>325</v>
          </cell>
          <cell r="I99" t="str">
            <v>14-73</v>
          </cell>
          <cell r="J99" t="str">
            <v>839</v>
          </cell>
          <cell r="K99" t="str">
            <v>491-05116</v>
          </cell>
          <cell r="L99" t="str">
            <v>2400</v>
          </cell>
          <cell r="M99" t="str">
            <v/>
          </cell>
          <cell r="N99" t="str">
            <v>254</v>
          </cell>
        </row>
        <row r="100">
          <cell r="A100" t="str">
            <v>STACJA ROBOCZA</v>
          </cell>
          <cell r="B100" t="str">
            <v>NEC PowerMate VT Destop P III 450</v>
          </cell>
          <cell r="C100" t="str">
            <v>491-3852</v>
          </cell>
          <cell r="D100" t="str">
            <v>0188109</v>
          </cell>
          <cell r="E100" t="str">
            <v xml:space="preserve">AL </v>
          </cell>
          <cell r="F100" t="str">
            <v xml:space="preserve">MICHALSKA                EWA            </v>
          </cell>
          <cell r="G100" t="str">
            <v>U-13</v>
          </cell>
          <cell r="H100" t="str">
            <v>307</v>
          </cell>
          <cell r="I100" t="str">
            <v>21-39</v>
          </cell>
          <cell r="J100" t="str">
            <v>1607</v>
          </cell>
          <cell r="K100" t="str">
            <v>491-03852</v>
          </cell>
          <cell r="L100" t="str">
            <v>450</v>
          </cell>
          <cell r="M100" t="str">
            <v/>
          </cell>
          <cell r="N100" t="str">
            <v/>
          </cell>
        </row>
        <row r="101">
          <cell r="A101" t="str">
            <v>STACJA ROBOCZA</v>
          </cell>
          <cell r="B101" t="str">
            <v>COMPAQ DESKPRO 2000 DT 5166 M1620</v>
          </cell>
          <cell r="C101" t="str">
            <v>491-2896</v>
          </cell>
          <cell r="D101" t="str">
            <v>8713HVU87141</v>
          </cell>
          <cell r="E101" t="str">
            <v xml:space="preserve">AL </v>
          </cell>
          <cell r="F101" t="str">
            <v xml:space="preserve">ROGOZIŃSKA               BOŻENA         </v>
          </cell>
          <cell r="G101" t="str">
            <v>U-13</v>
          </cell>
          <cell r="H101" t="str">
            <v>320</v>
          </cell>
          <cell r="I101" t="str">
            <v>21-88</v>
          </cell>
          <cell r="J101" t="str">
            <v>2301</v>
          </cell>
          <cell r="K101" t="str">
            <v/>
          </cell>
          <cell r="L101" t="str">
            <v>166</v>
          </cell>
          <cell r="M101" t="str">
            <v/>
          </cell>
          <cell r="N101" t="str">
            <v/>
          </cell>
        </row>
        <row r="102">
          <cell r="A102" t="str">
            <v>STACJA ROBOCZA</v>
          </cell>
          <cell r="B102" t="str">
            <v>DELL Optiplex GX1M 350</v>
          </cell>
          <cell r="C102" t="str">
            <v>491-3608</v>
          </cell>
          <cell r="D102" t="str">
            <v>PKH55</v>
          </cell>
          <cell r="E102" t="str">
            <v xml:space="preserve">AL </v>
          </cell>
          <cell r="F102" t="str">
            <v xml:space="preserve">GADECKI                  ROBERT         </v>
          </cell>
          <cell r="G102" t="str">
            <v>U-13</v>
          </cell>
          <cell r="H102" t="str">
            <v>102</v>
          </cell>
          <cell r="I102" t="str">
            <v>22-24</v>
          </cell>
          <cell r="J102" t="str">
            <v>3843</v>
          </cell>
          <cell r="K102" t="str">
            <v>491-03608</v>
          </cell>
          <cell r="L102" t="str">
            <v>350</v>
          </cell>
          <cell r="M102" t="str">
            <v/>
          </cell>
          <cell r="N102" t="str">
            <v>128</v>
          </cell>
        </row>
        <row r="103">
          <cell r="A103" t="str">
            <v>STACJA ROBOCZA</v>
          </cell>
          <cell r="B103" t="str">
            <v>DELL Optiplex GX1M 350</v>
          </cell>
          <cell r="C103" t="str">
            <v>491-3610</v>
          </cell>
          <cell r="D103" t="str">
            <v>PKH56</v>
          </cell>
          <cell r="E103" t="str">
            <v xml:space="preserve">AL </v>
          </cell>
          <cell r="F103" t="str">
            <v xml:space="preserve">KAJDANIAK                DARIUSZ        </v>
          </cell>
          <cell r="G103" t="str">
            <v>U-13</v>
          </cell>
          <cell r="H103" t="str">
            <v>306</v>
          </cell>
          <cell r="I103" t="str">
            <v>21-38</v>
          </cell>
          <cell r="J103" t="str">
            <v>1933</v>
          </cell>
          <cell r="K103" t="str">
            <v>491-03610</v>
          </cell>
          <cell r="L103" t="str">
            <v>350</v>
          </cell>
          <cell r="M103" t="str">
            <v/>
          </cell>
          <cell r="N103" t="str">
            <v/>
          </cell>
        </row>
        <row r="104">
          <cell r="A104" t="str">
            <v>STACJA ROBOCZA</v>
          </cell>
          <cell r="B104" t="str">
            <v>DELL Optiplex GX150</v>
          </cell>
          <cell r="C104" t="str">
            <v>491-4782</v>
          </cell>
          <cell r="D104" t="str">
            <v>DNRX60J</v>
          </cell>
          <cell r="E104" t="str">
            <v xml:space="preserve">AL </v>
          </cell>
          <cell r="F104" t="str">
            <v xml:space="preserve">MATYCH                   ELŻBIETA       </v>
          </cell>
          <cell r="G104" t="str">
            <v>U-13</v>
          </cell>
          <cell r="H104" t="str">
            <v>326</v>
          </cell>
          <cell r="I104" t="str">
            <v>15-50</v>
          </cell>
          <cell r="J104" t="str">
            <v>591</v>
          </cell>
          <cell r="K104" t="str">
            <v>491-04782</v>
          </cell>
          <cell r="L104" t="str">
            <v>1000</v>
          </cell>
          <cell r="M104" t="str">
            <v/>
          </cell>
          <cell r="N104" t="str">
            <v>255</v>
          </cell>
        </row>
        <row r="105">
          <cell r="A105" t="str">
            <v>NOTEBOOK</v>
          </cell>
          <cell r="B105" t="str">
            <v>COMPAQ ARMADA 1120</v>
          </cell>
          <cell r="C105" t="str">
            <v>491-2851</v>
          </cell>
          <cell r="D105" t="str">
            <v>7649HYC33758</v>
          </cell>
          <cell r="E105" t="str">
            <v xml:space="preserve">AL </v>
          </cell>
          <cell r="F105" t="str">
            <v xml:space="preserve">PUCHALSKI                BOGDAN         </v>
          </cell>
          <cell r="G105" t="str">
            <v>U-13</v>
          </cell>
          <cell r="H105" t="str">
            <v>322</v>
          </cell>
          <cell r="I105" t="str">
            <v>24-70</v>
          </cell>
          <cell r="J105" t="str">
            <v>5257</v>
          </cell>
          <cell r="K105" t="str">
            <v>491-02851</v>
          </cell>
          <cell r="L105" t="str">
            <v>120</v>
          </cell>
          <cell r="M105" t="str">
            <v>TMA nie instaluje się (prawd. Za mało ram</v>
          </cell>
          <cell r="N105" t="str">
            <v>16</v>
          </cell>
        </row>
        <row r="106">
          <cell r="A106" t="str">
            <v>STACJA ROBOCZA</v>
          </cell>
          <cell r="B106" t="str">
            <v>DELL Optiplex GX1L 266</v>
          </cell>
          <cell r="C106" t="str">
            <v>491-3328</v>
          </cell>
          <cell r="D106" t="str">
            <v>NM1HH</v>
          </cell>
          <cell r="E106" t="str">
            <v xml:space="preserve">AL </v>
          </cell>
          <cell r="F106" t="str">
            <v xml:space="preserve">ZYGUŁA                   JACEK          </v>
          </cell>
          <cell r="G106" t="str">
            <v>U-13</v>
          </cell>
          <cell r="H106" t="str">
            <v>330</v>
          </cell>
          <cell r="I106" t="str">
            <v>23-53</v>
          </cell>
          <cell r="J106" t="str">
            <v>4349</v>
          </cell>
          <cell r="K106" t="str">
            <v/>
          </cell>
          <cell r="L106" t="str">
            <v>266</v>
          </cell>
          <cell r="M106" t="str">
            <v/>
          </cell>
          <cell r="N106" t="str">
            <v/>
          </cell>
        </row>
        <row r="107">
          <cell r="A107" t="str">
            <v>STACJA ROBOCZA</v>
          </cell>
          <cell r="B107" t="str">
            <v>DELL Optiplex GX1M 350</v>
          </cell>
          <cell r="C107" t="str">
            <v>491-3612</v>
          </cell>
          <cell r="D107" t="str">
            <v>PKH51</v>
          </cell>
          <cell r="E107" t="str">
            <v xml:space="preserve">AL </v>
          </cell>
          <cell r="F107" t="str">
            <v xml:space="preserve">SZCZECHOWSKI             MARIUSZ        </v>
          </cell>
          <cell r="G107" t="str">
            <v>U-13</v>
          </cell>
          <cell r="H107" t="str">
            <v>304</v>
          </cell>
          <cell r="I107" t="str">
            <v>12-57</v>
          </cell>
          <cell r="J107" t="str">
            <v>3768</v>
          </cell>
          <cell r="K107" t="str">
            <v>491-03612</v>
          </cell>
          <cell r="L107" t="str">
            <v>350</v>
          </cell>
          <cell r="M107" t="str">
            <v/>
          </cell>
          <cell r="N107" t="str">
            <v/>
          </cell>
        </row>
        <row r="108">
          <cell r="A108" t="str">
            <v>STACJA ROBOCZA</v>
          </cell>
          <cell r="B108" t="str">
            <v>DELL Optiplex GX1M 350</v>
          </cell>
          <cell r="C108" t="str">
            <v>491-3613</v>
          </cell>
          <cell r="D108" t="str">
            <v>PKH4Z</v>
          </cell>
          <cell r="E108" t="str">
            <v xml:space="preserve">AL </v>
          </cell>
          <cell r="F108" t="str">
            <v xml:space="preserve">FRYDRYCH                 JACEK          </v>
          </cell>
          <cell r="G108" t="str">
            <v>U-13</v>
          </cell>
          <cell r="H108" t="str">
            <v>323</v>
          </cell>
          <cell r="I108" t="str">
            <v>14-36</v>
          </cell>
          <cell r="J108" t="str">
            <v>9013</v>
          </cell>
          <cell r="K108" t="str">
            <v>491-03613</v>
          </cell>
          <cell r="L108" t="str">
            <v>350</v>
          </cell>
          <cell r="M108" t="str">
            <v/>
          </cell>
          <cell r="N108" t="str">
            <v>128</v>
          </cell>
        </row>
        <row r="109">
          <cell r="A109" t="str">
            <v>STACJA ROBOCZA</v>
          </cell>
          <cell r="B109" t="str">
            <v>ZENITH Z STATION P200</v>
          </cell>
          <cell r="C109" t="str">
            <v>491-3029</v>
          </cell>
          <cell r="D109" t="str">
            <v>GVDD72905411</v>
          </cell>
          <cell r="E109" t="str">
            <v xml:space="preserve">AL </v>
          </cell>
          <cell r="F109" t="str">
            <v xml:space="preserve">HAŁADUS                  MACIEJ         </v>
          </cell>
          <cell r="G109" t="str">
            <v>U-13</v>
          </cell>
          <cell r="H109" t="str">
            <v>330</v>
          </cell>
          <cell r="I109" t="str">
            <v>23-53</v>
          </cell>
          <cell r="J109" t="str">
            <v>4922</v>
          </cell>
          <cell r="K109" t="str">
            <v/>
          </cell>
          <cell r="L109" t="str">
            <v>200</v>
          </cell>
          <cell r="M109" t="str">
            <v/>
          </cell>
          <cell r="N109" t="str">
            <v/>
          </cell>
        </row>
        <row r="110">
          <cell r="A110" t="str">
            <v>STACJA ROBOCZA</v>
          </cell>
          <cell r="B110" t="str">
            <v>KOMPUTER 386SX</v>
          </cell>
          <cell r="C110" t="str">
            <v>491-1819</v>
          </cell>
          <cell r="D110" t="str">
            <v>021695/1708</v>
          </cell>
          <cell r="E110" t="str">
            <v xml:space="preserve">AL </v>
          </cell>
          <cell r="F110" t="str">
            <v xml:space="preserve">KUŚMIEREK                ARKADIUSZ      </v>
          </cell>
          <cell r="G110" t="str">
            <v>U-13</v>
          </cell>
          <cell r="H110" t="str">
            <v>323</v>
          </cell>
          <cell r="I110" t="str">
            <v>11-61</v>
          </cell>
          <cell r="J110" t="str">
            <v>3859</v>
          </cell>
          <cell r="K110" t="str">
            <v>491-01819</v>
          </cell>
          <cell r="L110" t="str">
            <v>700</v>
          </cell>
          <cell r="M110" t="str">
            <v/>
          </cell>
          <cell r="N110" t="str">
            <v>128</v>
          </cell>
        </row>
        <row r="111">
          <cell r="A111" t="str">
            <v>STACJA ROBOCZA</v>
          </cell>
          <cell r="B111" t="str">
            <v>DELL Optiplex GX1L 266</v>
          </cell>
          <cell r="C111" t="str">
            <v>491-3277</v>
          </cell>
          <cell r="D111" t="str">
            <v>NM197</v>
          </cell>
          <cell r="E111" t="str">
            <v xml:space="preserve">AL </v>
          </cell>
          <cell r="F111" t="str">
            <v xml:space="preserve">SWĘDRAK                  SŁAWOMIR       </v>
          </cell>
          <cell r="G111" t="str">
            <v>U-13</v>
          </cell>
          <cell r="H111" t="str">
            <v>301</v>
          </cell>
          <cell r="I111" t="str">
            <v>14-37</v>
          </cell>
          <cell r="J111" t="str">
            <v>2456</v>
          </cell>
          <cell r="K111" t="str">
            <v>491-03277</v>
          </cell>
          <cell r="L111" t="str">
            <v>266</v>
          </cell>
          <cell r="M111" t="str">
            <v/>
          </cell>
          <cell r="N111" t="str">
            <v>160</v>
          </cell>
        </row>
        <row r="112">
          <cell r="A112" t="str">
            <v>STACJA ROBOCZA</v>
          </cell>
          <cell r="B112" t="str">
            <v>KOMPUTER 386DX</v>
          </cell>
          <cell r="C112" t="str">
            <v>491-2052</v>
          </cell>
          <cell r="D112" t="str">
            <v>3643/043</v>
          </cell>
          <cell r="E112" t="str">
            <v xml:space="preserve">AL </v>
          </cell>
          <cell r="F112" t="str">
            <v xml:space="preserve">KRAWCZYK                 MAREK          </v>
          </cell>
          <cell r="G112" t="str">
            <v>U-13</v>
          </cell>
          <cell r="H112" t="str">
            <v>303</v>
          </cell>
          <cell r="I112" t="str">
            <v>21-38</v>
          </cell>
          <cell r="J112" t="str">
            <v>3436</v>
          </cell>
          <cell r="K112" t="str">
            <v>491-02052</v>
          </cell>
          <cell r="L112" t="str">
            <v>0</v>
          </cell>
          <cell r="M112" t="str">
            <v/>
          </cell>
          <cell r="N112" t="str">
            <v/>
          </cell>
        </row>
        <row r="113">
          <cell r="A113" t="str">
            <v>STACJA ROBOCZA</v>
          </cell>
          <cell r="B113" t="str">
            <v>KOMPUTER 386DX</v>
          </cell>
          <cell r="C113" t="str">
            <v>491-1796</v>
          </cell>
          <cell r="D113" t="str">
            <v>019018/1699</v>
          </cell>
          <cell r="E113" t="str">
            <v xml:space="preserve">AL </v>
          </cell>
          <cell r="F113" t="str">
            <v xml:space="preserve">HAŁADAJ                  ANDRZEJ        </v>
          </cell>
          <cell r="G113" t="str">
            <v>U-13</v>
          </cell>
          <cell r="H113" t="str">
            <v>328</v>
          </cell>
          <cell r="I113" t="str">
            <v>23-53</v>
          </cell>
          <cell r="J113" t="str">
            <v>3321</v>
          </cell>
          <cell r="K113" t="str">
            <v>491-01796</v>
          </cell>
          <cell r="L113" t="str">
            <v>366</v>
          </cell>
          <cell r="M113" t="str">
            <v/>
          </cell>
          <cell r="N113" t="str">
            <v>64</v>
          </cell>
        </row>
        <row r="114">
          <cell r="A114" t="str">
            <v>NOTEBOOK</v>
          </cell>
          <cell r="B114" t="str">
            <v>Dell Latitude CPi 300XT</v>
          </cell>
          <cell r="C114" t="str">
            <v>491-3573</v>
          </cell>
          <cell r="D114" t="str">
            <v>ZL83Z</v>
          </cell>
          <cell r="E114" t="str">
            <v xml:space="preserve">AL </v>
          </cell>
          <cell r="F114" t="str">
            <v xml:space="preserve">FRYDRYCH                 JACEK          </v>
          </cell>
          <cell r="G114" t="str">
            <v>U-13</v>
          </cell>
          <cell r="H114" t="str">
            <v>323</v>
          </cell>
          <cell r="I114" t="str">
            <v>14-36</v>
          </cell>
          <cell r="J114" t="str">
            <v>9013</v>
          </cell>
          <cell r="K114" t="str">
            <v/>
          </cell>
          <cell r="L114" t="str">
            <v>300</v>
          </cell>
          <cell r="M114" t="str">
            <v/>
          </cell>
          <cell r="N114" t="str">
            <v/>
          </cell>
        </row>
        <row r="115">
          <cell r="A115" t="str">
            <v>STACJA ROBOCZA</v>
          </cell>
          <cell r="B115" t="str">
            <v>KOMPUTER PC/AT</v>
          </cell>
          <cell r="C115" t="str">
            <v>491-1620/1701</v>
          </cell>
          <cell r="D115" t="str">
            <v>238111</v>
          </cell>
          <cell r="E115" t="str">
            <v xml:space="preserve">AL </v>
          </cell>
          <cell r="F115" t="str">
            <v xml:space="preserve">WRÓBEL                   SŁAWOMIR       </v>
          </cell>
          <cell r="G115" t="str">
            <v>U-13</v>
          </cell>
          <cell r="H115" t="str">
            <v>106</v>
          </cell>
          <cell r="I115" t="str">
            <v>27-72</v>
          </cell>
          <cell r="J115" t="str">
            <v>4296</v>
          </cell>
          <cell r="K115" t="str">
            <v>491-01620-1701</v>
          </cell>
          <cell r="L115" t="str">
            <v>800</v>
          </cell>
          <cell r="M115" t="str">
            <v/>
          </cell>
          <cell r="N115" t="str">
            <v>256</v>
          </cell>
        </row>
        <row r="116">
          <cell r="A116" t="str">
            <v>STACJA ROBOCZA</v>
          </cell>
          <cell r="B116" t="str">
            <v>NEC PMVT Desktop P III 450</v>
          </cell>
          <cell r="C116" t="str">
            <v>491-3808</v>
          </cell>
          <cell r="D116" t="str">
            <v>0209109</v>
          </cell>
          <cell r="E116" t="str">
            <v xml:space="preserve">AL </v>
          </cell>
          <cell r="F116" t="str">
            <v xml:space="preserve">HAŁADAJ                  ANDRZEJ        </v>
          </cell>
          <cell r="G116" t="str">
            <v>U-13</v>
          </cell>
          <cell r="H116" t="str">
            <v>328</v>
          </cell>
          <cell r="I116" t="str">
            <v>23-53</v>
          </cell>
          <cell r="J116" t="str">
            <v>3321</v>
          </cell>
          <cell r="K116" t="str">
            <v>491-03808</v>
          </cell>
          <cell r="L116" t="str">
            <v>450</v>
          </cell>
          <cell r="M116" t="str">
            <v/>
          </cell>
          <cell r="N116" t="str">
            <v/>
          </cell>
        </row>
        <row r="117">
          <cell r="A117" t="str">
            <v>STACJA ROBOCZA</v>
          </cell>
          <cell r="B117" t="str">
            <v>KOMPUTER 386DX</v>
          </cell>
          <cell r="C117" t="str">
            <v>491-2008</v>
          </cell>
          <cell r="D117" t="str">
            <v>3615/043</v>
          </cell>
          <cell r="E117" t="str">
            <v xml:space="preserve">AL </v>
          </cell>
          <cell r="F117" t="str">
            <v xml:space="preserve">KOWALCZYK                WŁODZIMIERZ    </v>
          </cell>
          <cell r="G117" t="str">
            <v>U-13</v>
          </cell>
          <cell r="H117" t="str">
            <v>320</v>
          </cell>
          <cell r="I117" t="str">
            <v>23-53</v>
          </cell>
          <cell r="J117" t="str">
            <v>1469</v>
          </cell>
          <cell r="K117" t="str">
            <v>AN-STANISLAWZ2</v>
          </cell>
          <cell r="L117" t="str">
            <v>600</v>
          </cell>
          <cell r="M117" t="str">
            <v/>
          </cell>
          <cell r="N117" t="str">
            <v/>
          </cell>
        </row>
        <row r="118">
          <cell r="A118" t="str">
            <v>STACJA ROBOCZA</v>
          </cell>
          <cell r="B118" t="str">
            <v>NEC PMVT Desktop P III 450</v>
          </cell>
          <cell r="C118" t="str">
            <v>491-3807</v>
          </cell>
          <cell r="D118" t="str">
            <v>0201109</v>
          </cell>
          <cell r="E118" t="str">
            <v xml:space="preserve">AL </v>
          </cell>
          <cell r="F118" t="str">
            <v xml:space="preserve">ANDRYNOWSKI              ARKADIUSZ      </v>
          </cell>
          <cell r="G118" t="str">
            <v>U-13</v>
          </cell>
          <cell r="H118" t="str">
            <v>330</v>
          </cell>
          <cell r="I118" t="str">
            <v>23-53</v>
          </cell>
          <cell r="J118" t="str">
            <v>1702</v>
          </cell>
          <cell r="K118" t="str">
            <v>491-03807</v>
          </cell>
          <cell r="L118" t="str">
            <v>450</v>
          </cell>
          <cell r="M118" t="str">
            <v/>
          </cell>
          <cell r="N118" t="str">
            <v/>
          </cell>
        </row>
        <row r="119">
          <cell r="A119" t="str">
            <v>STACJA ROBOCZA</v>
          </cell>
          <cell r="B119" t="str">
            <v>COMPAQ DESKPRO EXD PIII 733</v>
          </cell>
          <cell r="C119" t="str">
            <v>491-4511</v>
          </cell>
          <cell r="D119" t="str">
            <v>8036FR4ZE229</v>
          </cell>
          <cell r="E119" t="str">
            <v xml:space="preserve">AL </v>
          </cell>
          <cell r="F119" t="str">
            <v xml:space="preserve">GASZTKOWSKI              JAN            </v>
          </cell>
          <cell r="G119" t="str">
            <v>U-13</v>
          </cell>
          <cell r="H119" t="str">
            <v>327</v>
          </cell>
          <cell r="I119" t="str">
            <v>23-28</v>
          </cell>
          <cell r="J119" t="str">
            <v>226</v>
          </cell>
          <cell r="K119" t="str">
            <v>491-04511</v>
          </cell>
          <cell r="L119" t="str">
            <v>733</v>
          </cell>
          <cell r="M119" t="str">
            <v/>
          </cell>
          <cell r="N119" t="str">
            <v>127</v>
          </cell>
        </row>
        <row r="120">
          <cell r="A120" t="str">
            <v>NOTEBOOK</v>
          </cell>
          <cell r="B120" t="str">
            <v>Dell Latitude CPi 300XT</v>
          </cell>
          <cell r="C120" t="str">
            <v>491-3615</v>
          </cell>
          <cell r="D120" t="str">
            <v>ZL84O</v>
          </cell>
          <cell r="E120" t="str">
            <v xml:space="preserve">AL </v>
          </cell>
          <cell r="F120" t="str">
            <v xml:space="preserve">RAKOWICZ                 ANDRZEJ        </v>
          </cell>
          <cell r="G120" t="str">
            <v>U-13</v>
          </cell>
          <cell r="H120" t="str">
            <v>325</v>
          </cell>
          <cell r="I120" t="str">
            <v>14-73</v>
          </cell>
          <cell r="J120" t="str">
            <v>839</v>
          </cell>
          <cell r="K120" t="str">
            <v/>
          </cell>
          <cell r="L120" t="str">
            <v>300</v>
          </cell>
          <cell r="M120" t="str">
            <v/>
          </cell>
          <cell r="N120" t="str">
            <v/>
          </cell>
        </row>
        <row r="121">
          <cell r="A121" t="str">
            <v>STACJA ROBOCZA</v>
          </cell>
          <cell r="B121" t="str">
            <v>NEC Direction Minitower P III 450</v>
          </cell>
          <cell r="C121" t="str">
            <v>491-3797</v>
          </cell>
          <cell r="D121" t="str">
            <v>0170109</v>
          </cell>
          <cell r="E121" t="str">
            <v xml:space="preserve">AL </v>
          </cell>
          <cell r="F121" t="str">
            <v xml:space="preserve">KACZOROWSKI              JAROSŁAW       </v>
          </cell>
          <cell r="G121" t="str">
            <v>U-13</v>
          </cell>
          <cell r="H121" t="str">
            <v>322</v>
          </cell>
          <cell r="I121" t="str">
            <v>21-63</v>
          </cell>
          <cell r="J121" t="str">
            <v>9091</v>
          </cell>
          <cell r="K121" t="str">
            <v>491-03797</v>
          </cell>
          <cell r="L121" t="str">
            <v>450</v>
          </cell>
          <cell r="M121" t="str">
            <v/>
          </cell>
          <cell r="N121" t="str">
            <v>192</v>
          </cell>
        </row>
        <row r="122">
          <cell r="A122" t="str">
            <v>STACJA ROBOCZA</v>
          </cell>
          <cell r="B122" t="str">
            <v>DELL Optiplex GX1L 266</v>
          </cell>
          <cell r="C122" t="str">
            <v>491-3372</v>
          </cell>
          <cell r="D122" t="str">
            <v>NM1C8</v>
          </cell>
          <cell r="E122" t="str">
            <v xml:space="preserve">AL </v>
          </cell>
          <cell r="F122" t="str">
            <v xml:space="preserve">BZDON                    HENRYK         </v>
          </cell>
          <cell r="G122" t="str">
            <v>U-13</v>
          </cell>
          <cell r="H122" t="str">
            <v>308</v>
          </cell>
          <cell r="I122" t="str">
            <v>21-34</v>
          </cell>
          <cell r="J122" t="str">
            <v>1874</v>
          </cell>
          <cell r="K122" t="str">
            <v>491-03372</v>
          </cell>
          <cell r="L122" t="str">
            <v>266</v>
          </cell>
          <cell r="M122" t="str">
            <v/>
          </cell>
          <cell r="N122" t="str">
            <v>128</v>
          </cell>
        </row>
        <row r="123">
          <cell r="A123" t="str">
            <v>STACJA ROBOCZA</v>
          </cell>
          <cell r="B123" t="str">
            <v>KOMPUTER PC/AT</v>
          </cell>
          <cell r="C123" t="str">
            <v>491-1620/1707</v>
          </cell>
          <cell r="D123" t="str">
            <v>238101</v>
          </cell>
          <cell r="E123" t="str">
            <v xml:space="preserve">AL </v>
          </cell>
          <cell r="F123" t="str">
            <v xml:space="preserve">KARDYNI                  STANISŁAW      </v>
          </cell>
          <cell r="G123" t="str">
            <v>U-13</v>
          </cell>
          <cell r="H123" t="str">
            <v>331</v>
          </cell>
          <cell r="I123" t="str">
            <v>23-54</v>
          </cell>
          <cell r="J123" t="str">
            <v>2974</v>
          </cell>
          <cell r="K123" t="str">
            <v>491-01620-1707</v>
          </cell>
          <cell r="L123" t="str">
            <v>300</v>
          </cell>
          <cell r="M123" t="str">
            <v/>
          </cell>
          <cell r="N123" t="str">
            <v>32</v>
          </cell>
        </row>
        <row r="124">
          <cell r="A124" t="str">
            <v>STACJA ROBOCZA</v>
          </cell>
          <cell r="B124" t="str">
            <v>COMPAQ DESKPRO EXD PIII 733</v>
          </cell>
          <cell r="C124" t="str">
            <v>491-4469</v>
          </cell>
          <cell r="D124" t="str">
            <v>8036FR4ZE254</v>
          </cell>
          <cell r="E124" t="str">
            <v xml:space="preserve">AL </v>
          </cell>
          <cell r="F124" t="str">
            <v xml:space="preserve">ŁUMIŃSKI                 WIESŁAW        </v>
          </cell>
          <cell r="G124" t="str">
            <v>U-13</v>
          </cell>
          <cell r="H124" t="str">
            <v>323</v>
          </cell>
          <cell r="I124" t="str">
            <v>14-30</v>
          </cell>
          <cell r="J124" t="str">
            <v>542</v>
          </cell>
          <cell r="K124" t="str">
            <v>491-04469</v>
          </cell>
          <cell r="L124" t="str">
            <v>733</v>
          </cell>
          <cell r="M124" t="str">
            <v/>
          </cell>
          <cell r="N124" t="str">
            <v>127</v>
          </cell>
        </row>
        <row r="125">
          <cell r="A125" t="str">
            <v>STACJA ROBOCZA</v>
          </cell>
          <cell r="B125" t="str">
            <v>NEC PowerMate VT Destop P III 450</v>
          </cell>
          <cell r="C125" t="str">
            <v>491-3871</v>
          </cell>
          <cell r="D125" t="str">
            <v>0676109</v>
          </cell>
          <cell r="E125" t="str">
            <v xml:space="preserve">AN </v>
          </cell>
          <cell r="F125" t="str">
            <v xml:space="preserve">GALER                    PAWEŁ          </v>
          </cell>
          <cell r="G125" t="str">
            <v>U-13</v>
          </cell>
          <cell r="H125" t="str">
            <v>404</v>
          </cell>
          <cell r="I125" t="str">
            <v>12-42</v>
          </cell>
          <cell r="J125" t="str">
            <v>279</v>
          </cell>
          <cell r="K125" t="str">
            <v>491-03871</v>
          </cell>
          <cell r="L125" t="str">
            <v>450</v>
          </cell>
          <cell r="M125" t="str">
            <v/>
          </cell>
          <cell r="N125" t="str">
            <v>128</v>
          </cell>
        </row>
        <row r="126">
          <cell r="A126" t="str">
            <v>STACJA ROBOCZA</v>
          </cell>
          <cell r="B126" t="str">
            <v>NEC PowerMate VT Destop P III 450</v>
          </cell>
          <cell r="C126" t="str">
            <v>491-3865</v>
          </cell>
          <cell r="D126" t="str">
            <v>0733109</v>
          </cell>
          <cell r="E126" t="str">
            <v xml:space="preserve">AN </v>
          </cell>
          <cell r="F126" t="str">
            <v xml:space="preserve">STASIAK                  EWA            </v>
          </cell>
          <cell r="G126" t="str">
            <v>U-14/1</v>
          </cell>
          <cell r="H126" t="str">
            <v>1</v>
          </cell>
          <cell r="I126" t="str">
            <v>10-51</v>
          </cell>
          <cell r="J126" t="str">
            <v>8189</v>
          </cell>
          <cell r="K126" t="str">
            <v>491-03865</v>
          </cell>
          <cell r="L126" t="str">
            <v>450</v>
          </cell>
          <cell r="M126" t="str">
            <v/>
          </cell>
          <cell r="N126" t="str">
            <v>64</v>
          </cell>
        </row>
        <row r="127">
          <cell r="A127" t="str">
            <v>STACJA ROBOCZA</v>
          </cell>
          <cell r="B127" t="str">
            <v>DELL Optiplex GX150</v>
          </cell>
          <cell r="C127" t="str">
            <v>491-4815</v>
          </cell>
          <cell r="D127" t="str">
            <v>FVLZ60J</v>
          </cell>
          <cell r="E127" t="str">
            <v xml:space="preserve">AN </v>
          </cell>
          <cell r="F127" t="str">
            <v xml:space="preserve">PORCZYŃSKI               JAROSŁAW       </v>
          </cell>
          <cell r="G127" t="str">
            <v>U-14/1</v>
          </cell>
          <cell r="H127" t="str">
            <v>1</v>
          </cell>
          <cell r="I127" t="str">
            <v>22-57</v>
          </cell>
          <cell r="J127" t="str">
            <v>794</v>
          </cell>
          <cell r="K127" t="str">
            <v>491-04815</v>
          </cell>
          <cell r="L127" t="str">
            <v>1000</v>
          </cell>
          <cell r="M127" t="str">
            <v/>
          </cell>
          <cell r="N127" t="str">
            <v>255</v>
          </cell>
        </row>
        <row r="128">
          <cell r="A128" t="str">
            <v>STACJA ROBOCZA</v>
          </cell>
          <cell r="B128" t="str">
            <v>COMPAQ DESKPRO EXD PIII 733</v>
          </cell>
          <cell r="C128" t="str">
            <v>491-4488</v>
          </cell>
          <cell r="D128" t="str">
            <v>8036FR4ZE529</v>
          </cell>
          <cell r="E128" t="str">
            <v xml:space="preserve">AN </v>
          </cell>
          <cell r="F128" t="str">
            <v xml:space="preserve">ZIMNY                    STANISŁAW      </v>
          </cell>
          <cell r="G128" t="str">
            <v>U-20</v>
          </cell>
          <cell r="H128" t="str">
            <v>5</v>
          </cell>
          <cell r="I128" t="str">
            <v>22-56</v>
          </cell>
          <cell r="J128" t="str">
            <v>1143</v>
          </cell>
          <cell r="K128" t="str">
            <v>491-04488</v>
          </cell>
          <cell r="L128" t="str">
            <v>733</v>
          </cell>
          <cell r="M128" t="str">
            <v/>
          </cell>
          <cell r="N128" t="str">
            <v>127</v>
          </cell>
        </row>
        <row r="129">
          <cell r="A129" t="str">
            <v>STACJA ROBOCZA</v>
          </cell>
          <cell r="B129" t="str">
            <v>DELL Optiplex GX150</v>
          </cell>
          <cell r="C129" t="str">
            <v>491-4817</v>
          </cell>
          <cell r="D129" t="str">
            <v>2WLZ60J</v>
          </cell>
          <cell r="E129" t="str">
            <v xml:space="preserve">AN </v>
          </cell>
          <cell r="F129" t="str">
            <v xml:space="preserve">KOWALCZYK                LECH           </v>
          </cell>
          <cell r="G129" t="str">
            <v>U-14/1</v>
          </cell>
          <cell r="H129" t="str">
            <v>6</v>
          </cell>
          <cell r="I129" t="str">
            <v>22-47</v>
          </cell>
          <cell r="J129" t="str">
            <v>6662</v>
          </cell>
          <cell r="K129" t="str">
            <v>491-04817</v>
          </cell>
          <cell r="L129" t="str">
            <v>1000</v>
          </cell>
          <cell r="M129" t="str">
            <v/>
          </cell>
          <cell r="N129" t="str">
            <v>255</v>
          </cell>
        </row>
        <row r="130">
          <cell r="A130" t="str">
            <v>NOTEBOOK</v>
          </cell>
          <cell r="B130" t="str">
            <v>COMPAQ ARMADA E500  PIII 600</v>
          </cell>
          <cell r="C130" t="str">
            <v>491-4351</v>
          </cell>
          <cell r="D130" t="str">
            <v>7J0ADN98Y01F</v>
          </cell>
          <cell r="E130" t="str">
            <v xml:space="preserve">AN </v>
          </cell>
          <cell r="F130" t="str">
            <v xml:space="preserve">KOWALCZYK                LECH           </v>
          </cell>
          <cell r="G130" t="str">
            <v>U-14/1</v>
          </cell>
          <cell r="H130" t="str">
            <v>6</v>
          </cell>
          <cell r="I130" t="str">
            <v>22-47</v>
          </cell>
          <cell r="J130" t="str">
            <v>6662</v>
          </cell>
          <cell r="K130" t="str">
            <v>491-04351</v>
          </cell>
          <cell r="L130" t="str">
            <v>600</v>
          </cell>
          <cell r="M130" t="str">
            <v/>
          </cell>
          <cell r="N130" t="str">
            <v>128</v>
          </cell>
        </row>
        <row r="131">
          <cell r="A131" t="str">
            <v>STACJA ROBOCZA</v>
          </cell>
          <cell r="B131" t="str">
            <v>COMPAQ DESKPRO EXD PIII 733</v>
          </cell>
          <cell r="C131" t="str">
            <v>491-4287</v>
          </cell>
          <cell r="D131" t="str">
            <v>8036FR4Z3896</v>
          </cell>
          <cell r="E131" t="str">
            <v xml:space="preserve">AN </v>
          </cell>
          <cell r="F131" t="str">
            <v xml:space="preserve">BERŁOWSKA                JOLANTA        </v>
          </cell>
          <cell r="G131" t="str">
            <v>U-14/1</v>
          </cell>
          <cell r="H131" t="str">
            <v>7</v>
          </cell>
          <cell r="I131" t="str">
            <v>22-47</v>
          </cell>
          <cell r="J131" t="str">
            <v>79</v>
          </cell>
          <cell r="K131" t="str">
            <v>491-04287</v>
          </cell>
          <cell r="L131" t="str">
            <v>733</v>
          </cell>
          <cell r="M131" t="str">
            <v/>
          </cell>
          <cell r="N131" t="str">
            <v>127</v>
          </cell>
        </row>
        <row r="132">
          <cell r="A132" t="str">
            <v>STACJA ROBOCZA</v>
          </cell>
          <cell r="B132" t="str">
            <v>DELL Optiplex GX1L 266</v>
          </cell>
          <cell r="C132" t="str">
            <v>491-3254</v>
          </cell>
          <cell r="D132" t="str">
            <v>NM16Q</v>
          </cell>
          <cell r="E132" t="str">
            <v xml:space="preserve">AN </v>
          </cell>
          <cell r="F132" t="str">
            <v xml:space="preserve">GRZESIAK                 MAŁGORZATA     </v>
          </cell>
          <cell r="G132" t="str">
            <v>U-20/5</v>
          </cell>
          <cell r="H132" t="str">
            <v>1</v>
          </cell>
          <cell r="I132" t="str">
            <v>13-47</v>
          </cell>
          <cell r="J132" t="str">
            <v>3352</v>
          </cell>
          <cell r="K132" t="str">
            <v>491-03254</v>
          </cell>
          <cell r="L132" t="str">
            <v>266</v>
          </cell>
          <cell r="M132" t="str">
            <v/>
          </cell>
          <cell r="N132" t="str">
            <v>128</v>
          </cell>
        </row>
        <row r="133">
          <cell r="A133" t="str">
            <v>STACJA ROBOCZA</v>
          </cell>
          <cell r="B133" t="str">
            <v>NEC Direction Minitower P III 450</v>
          </cell>
          <cell r="C133" t="str">
            <v>491-3798</v>
          </cell>
          <cell r="D133" t="str">
            <v>0161109</v>
          </cell>
          <cell r="E133" t="str">
            <v xml:space="preserve">AN </v>
          </cell>
          <cell r="F133" t="str">
            <v xml:space="preserve">ZIMNY                    STANISŁAW      </v>
          </cell>
          <cell r="G133" t="str">
            <v>U-20</v>
          </cell>
          <cell r="H133" t="str">
            <v>5</v>
          </cell>
          <cell r="I133" t="str">
            <v>22-56</v>
          </cell>
          <cell r="J133" t="str">
            <v>1143</v>
          </cell>
          <cell r="K133" t="str">
            <v>491-03798</v>
          </cell>
          <cell r="L133" t="str">
            <v>450</v>
          </cell>
          <cell r="M133" t="str">
            <v/>
          </cell>
          <cell r="N133" t="str">
            <v>128</v>
          </cell>
        </row>
        <row r="134">
          <cell r="A134" t="str">
            <v>NOTEBOOK</v>
          </cell>
          <cell r="B134" t="str">
            <v>NEC VERSA SX PII 366 14.1" XGA TFT</v>
          </cell>
          <cell r="C134" t="str">
            <v>491-3848</v>
          </cell>
          <cell r="D134" t="str">
            <v>G834900009</v>
          </cell>
          <cell r="E134" t="str">
            <v xml:space="preserve">AN </v>
          </cell>
          <cell r="F134" t="str">
            <v xml:space="preserve">SZCZYGIEŁ                KAZIMIERZ      </v>
          </cell>
          <cell r="G134" t="str">
            <v>U-14/1</v>
          </cell>
          <cell r="H134" t="str">
            <v>1</v>
          </cell>
          <cell r="I134" t="str">
            <v>10-51</v>
          </cell>
          <cell r="J134" t="str">
            <v>919</v>
          </cell>
          <cell r="K134" t="str">
            <v/>
          </cell>
          <cell r="L134" t="str">
            <v>366</v>
          </cell>
          <cell r="M134" t="str">
            <v/>
          </cell>
          <cell r="N134" t="str">
            <v/>
          </cell>
        </row>
        <row r="135">
          <cell r="A135" t="str">
            <v>STACJA ROBOCZA</v>
          </cell>
          <cell r="B135" t="str">
            <v>COMPAQ DESKPRO EXD PIII 733</v>
          </cell>
          <cell r="C135" t="str">
            <v>491-4239</v>
          </cell>
          <cell r="D135" t="str">
            <v>8036FR4ZE522</v>
          </cell>
          <cell r="E135" t="str">
            <v xml:space="preserve">AN </v>
          </cell>
          <cell r="F135" t="str">
            <v xml:space="preserve">KOMOROWSKI               WŁODZIMIERZ    </v>
          </cell>
          <cell r="G135" t="str">
            <v>U-13</v>
          </cell>
          <cell r="H135" t="str">
            <v>404</v>
          </cell>
          <cell r="I135" t="str">
            <v>22-77</v>
          </cell>
          <cell r="J135" t="str">
            <v>497</v>
          </cell>
          <cell r="K135" t="str">
            <v>491-04239</v>
          </cell>
          <cell r="L135" t="str">
            <v>733</v>
          </cell>
          <cell r="M135" t="str">
            <v/>
          </cell>
          <cell r="N135" t="str">
            <v>127</v>
          </cell>
        </row>
        <row r="136">
          <cell r="A136" t="str">
            <v>STACJA ROBOCZA</v>
          </cell>
          <cell r="B136" t="str">
            <v>DELL Optiplex GX1L 266</v>
          </cell>
          <cell r="C136" t="str">
            <v>491-3218</v>
          </cell>
          <cell r="D136" t="str">
            <v>NM15H</v>
          </cell>
          <cell r="E136" t="str">
            <v xml:space="preserve">AN </v>
          </cell>
          <cell r="F136" t="str">
            <v xml:space="preserve">OZIMEK                   BOGDAN         </v>
          </cell>
          <cell r="G136" t="str">
            <v>U-13</v>
          </cell>
          <cell r="H136" t="str">
            <v>403</v>
          </cell>
          <cell r="I136" t="str">
            <v>20-69</v>
          </cell>
          <cell r="J136" t="str">
            <v>1164</v>
          </cell>
          <cell r="K136" t="str">
            <v>491-03218</v>
          </cell>
          <cell r="L136" t="str">
            <v>266</v>
          </cell>
          <cell r="M136" t="str">
            <v/>
          </cell>
          <cell r="N136" t="str">
            <v/>
          </cell>
        </row>
        <row r="137">
          <cell r="A137" t="str">
            <v>STACJA ROBOCZA</v>
          </cell>
          <cell r="B137" t="str">
            <v>COMPAQ DESKPRO EXD PIII 733</v>
          </cell>
          <cell r="C137" t="str">
            <v>491-4251</v>
          </cell>
          <cell r="D137" t="str">
            <v>8036FR4ZE396</v>
          </cell>
          <cell r="E137" t="str">
            <v xml:space="preserve">AN </v>
          </cell>
          <cell r="F137" t="str">
            <v xml:space="preserve">SZCZYGIEŁ                KAZIMIERZ      </v>
          </cell>
          <cell r="G137" t="str">
            <v>U-14/1</v>
          </cell>
          <cell r="H137" t="str">
            <v>1</v>
          </cell>
          <cell r="I137" t="str">
            <v>10-51</v>
          </cell>
          <cell r="J137" t="str">
            <v>919</v>
          </cell>
          <cell r="K137" t="str">
            <v>491-04251</v>
          </cell>
          <cell r="L137" t="str">
            <v>733</v>
          </cell>
          <cell r="M137" t="str">
            <v/>
          </cell>
          <cell r="N137" t="str">
            <v>127</v>
          </cell>
        </row>
        <row r="138">
          <cell r="A138" t="str">
            <v>STACJA ROBOCZA</v>
          </cell>
          <cell r="B138" t="str">
            <v>DELL Optiplex GX150</v>
          </cell>
          <cell r="C138" t="str">
            <v>491-4816</v>
          </cell>
          <cell r="D138" t="str">
            <v>JVLZ60J</v>
          </cell>
          <cell r="E138" t="str">
            <v xml:space="preserve">AN </v>
          </cell>
          <cell r="F138" t="str">
            <v xml:space="preserve">KWAŚNIAK                 BOHDAN         </v>
          </cell>
          <cell r="G138" t="str">
            <v>U-14/1</v>
          </cell>
          <cell r="H138" t="str">
            <v>1</v>
          </cell>
          <cell r="I138" t="str">
            <v>22-57</v>
          </cell>
          <cell r="J138" t="str">
            <v>1680</v>
          </cell>
          <cell r="K138" t="str">
            <v>491-04816</v>
          </cell>
          <cell r="L138" t="str">
            <v>1000</v>
          </cell>
          <cell r="M138" t="str">
            <v/>
          </cell>
          <cell r="N138" t="str">
            <v/>
          </cell>
        </row>
        <row r="139">
          <cell r="A139" t="str">
            <v>STACJA ROBOCZA</v>
          </cell>
          <cell r="B139" t="str">
            <v>DELL Optiplex GX1L 266</v>
          </cell>
          <cell r="C139" t="str">
            <v>491-3239</v>
          </cell>
          <cell r="D139" t="str">
            <v>NM19M</v>
          </cell>
          <cell r="E139" t="str">
            <v xml:space="preserve">AN </v>
          </cell>
          <cell r="F139" t="str">
            <v xml:space="preserve">ROSTKOWSKI               JERZY          </v>
          </cell>
          <cell r="G139" t="str">
            <v>U-13</v>
          </cell>
          <cell r="H139" t="str">
            <v>405</v>
          </cell>
          <cell r="I139" t="str">
            <v>20-70</v>
          </cell>
          <cell r="J139" t="str">
            <v>2585</v>
          </cell>
          <cell r="K139" t="str">
            <v>491-03239</v>
          </cell>
          <cell r="L139" t="str">
            <v>266</v>
          </cell>
          <cell r="M139" t="str">
            <v/>
          </cell>
          <cell r="N139" t="str">
            <v>160</v>
          </cell>
        </row>
        <row r="140">
          <cell r="A140" t="str">
            <v>STACJA ROBOCZA</v>
          </cell>
          <cell r="B140" t="str">
            <v>ZENITH Z STATION P166</v>
          </cell>
          <cell r="C140" t="str">
            <v>491-3008</v>
          </cell>
          <cell r="D140" t="str">
            <v>GVDD72904616</v>
          </cell>
          <cell r="E140" t="str">
            <v xml:space="preserve">AN </v>
          </cell>
          <cell r="F140" t="str">
            <v xml:space="preserve">KOWALCZYK                LECH           </v>
          </cell>
          <cell r="G140" t="str">
            <v>U-14/1</v>
          </cell>
          <cell r="H140" t="str">
            <v>6</v>
          </cell>
          <cell r="I140" t="str">
            <v>22-47</v>
          </cell>
          <cell r="J140" t="str">
            <v>6662</v>
          </cell>
          <cell r="K140" t="str">
            <v/>
          </cell>
          <cell r="L140" t="str">
            <v>166</v>
          </cell>
          <cell r="M140" t="str">
            <v/>
          </cell>
          <cell r="N140" t="str">
            <v/>
          </cell>
        </row>
        <row r="141">
          <cell r="A141" t="str">
            <v>STACJA ROBOCZA</v>
          </cell>
          <cell r="B141" t="str">
            <v>DELL Optiplex GX260 SD</v>
          </cell>
          <cell r="C141" t="str">
            <v>491-5118</v>
          </cell>
          <cell r="D141" t="str">
            <v>2KYGL0J</v>
          </cell>
          <cell r="E141" t="str">
            <v xml:space="preserve">AN </v>
          </cell>
          <cell r="F141" t="str">
            <v xml:space="preserve">MARKIEWICZ               ARKADIUSZ      </v>
          </cell>
          <cell r="G141" t="str">
            <v>U-20</v>
          </cell>
          <cell r="H141" t="str">
            <v>5</v>
          </cell>
          <cell r="I141" t="str">
            <v>13-47</v>
          </cell>
          <cell r="J141" t="str">
            <v>5309</v>
          </cell>
          <cell r="K141" t="str">
            <v>491-05118</v>
          </cell>
          <cell r="L141" t="str">
            <v>2400</v>
          </cell>
          <cell r="M141" t="str">
            <v/>
          </cell>
          <cell r="N141" t="str">
            <v>254</v>
          </cell>
        </row>
        <row r="142">
          <cell r="A142" t="str">
            <v>STACJA ROBOCZA</v>
          </cell>
          <cell r="B142" t="str">
            <v>NEC PMVT Desktop P III 450</v>
          </cell>
          <cell r="C142" t="str">
            <v>491-3832</v>
          </cell>
          <cell r="D142" t="str">
            <v>0679109</v>
          </cell>
          <cell r="E142" t="str">
            <v xml:space="preserve">AN </v>
          </cell>
          <cell r="F142" t="str">
            <v xml:space="preserve">LIS                      KRYSTYNA       </v>
          </cell>
          <cell r="G142" t="str">
            <v>U-20/5</v>
          </cell>
          <cell r="H142" t="str">
            <v>1</v>
          </cell>
          <cell r="I142" t="str">
            <v>22-58</v>
          </cell>
          <cell r="J142" t="str">
            <v>4737</v>
          </cell>
          <cell r="K142" t="str">
            <v>491-03832</v>
          </cell>
          <cell r="L142" t="str">
            <v>450</v>
          </cell>
          <cell r="M142" t="str">
            <v/>
          </cell>
          <cell r="N142" t="str">
            <v>128</v>
          </cell>
        </row>
        <row r="143">
          <cell r="A143" t="str">
            <v>STACJA ROBOCZA</v>
          </cell>
          <cell r="B143" t="str">
            <v>NEC PMVT Desktop P III 450</v>
          </cell>
          <cell r="C143" t="str">
            <v>491-3822</v>
          </cell>
          <cell r="D143" t="str">
            <v>0703109</v>
          </cell>
          <cell r="E143" t="str">
            <v xml:space="preserve">AN </v>
          </cell>
          <cell r="F143" t="str">
            <v xml:space="preserve">MARKIEWICZ               ARKADIUSZ      </v>
          </cell>
          <cell r="G143" t="str">
            <v>U-20</v>
          </cell>
          <cell r="H143" t="str">
            <v>5</v>
          </cell>
          <cell r="I143" t="str">
            <v>13-47</v>
          </cell>
          <cell r="J143" t="str">
            <v>5309</v>
          </cell>
          <cell r="K143" t="str">
            <v>491-03822</v>
          </cell>
          <cell r="L143" t="str">
            <v>450</v>
          </cell>
          <cell r="M143" t="str">
            <v/>
          </cell>
          <cell r="N143" t="str">
            <v/>
          </cell>
        </row>
        <row r="144">
          <cell r="A144" t="str">
            <v>STACJA ROBOCZA</v>
          </cell>
          <cell r="B144" t="str">
            <v>COMPAQ DESKPRO EXD PIII 733</v>
          </cell>
          <cell r="C144" t="str">
            <v>491-4330</v>
          </cell>
          <cell r="D144" t="str">
            <v>8036FR4ZE275</v>
          </cell>
          <cell r="E144" t="str">
            <v xml:space="preserve">AP </v>
          </cell>
          <cell r="F144" t="str">
            <v xml:space="preserve">GRZEGORSKI               STEFAN         </v>
          </cell>
          <cell r="G144" t="str">
            <v>U-14</v>
          </cell>
          <cell r="H144" t="str">
            <v>603</v>
          </cell>
          <cell r="I144" t="str">
            <v>14-23</v>
          </cell>
          <cell r="J144" t="str">
            <v>265</v>
          </cell>
          <cell r="K144" t="str">
            <v>491-04330</v>
          </cell>
          <cell r="L144" t="str">
            <v>733</v>
          </cell>
          <cell r="M144" t="str">
            <v/>
          </cell>
          <cell r="N144" t="str">
            <v>127</v>
          </cell>
        </row>
        <row r="145">
          <cell r="A145" t="str">
            <v>STACJA ROBOCZA</v>
          </cell>
          <cell r="B145" t="str">
            <v>NEC PowerMate VT Destop P III 450</v>
          </cell>
          <cell r="C145" t="str">
            <v>491-3863</v>
          </cell>
          <cell r="D145" t="str">
            <v>0664109</v>
          </cell>
          <cell r="E145" t="str">
            <v xml:space="preserve">AP </v>
          </cell>
          <cell r="F145" t="str">
            <v xml:space="preserve">PRUDŁO                   ZBIGNIEW       </v>
          </cell>
          <cell r="G145" t="str">
            <v>W6/1</v>
          </cell>
          <cell r="H145" t="str">
            <v>7</v>
          </cell>
          <cell r="I145" t="str">
            <v>24-41</v>
          </cell>
          <cell r="J145" t="str">
            <v>1698</v>
          </cell>
          <cell r="K145" t="str">
            <v>491-03863</v>
          </cell>
          <cell r="L145" t="str">
            <v>450</v>
          </cell>
          <cell r="M145" t="str">
            <v/>
          </cell>
          <cell r="N145" t="str">
            <v>128</v>
          </cell>
        </row>
        <row r="146">
          <cell r="A146" t="str">
            <v>STACJA ROBOCZA</v>
          </cell>
          <cell r="B146" t="str">
            <v>DELL Optiplex GX260 SD</v>
          </cell>
          <cell r="C146" t="str">
            <v>491-5149</v>
          </cell>
          <cell r="D146" t="str">
            <v>JKYGL0J</v>
          </cell>
          <cell r="E146" t="str">
            <v xml:space="preserve">AP </v>
          </cell>
          <cell r="F146" t="str">
            <v xml:space="preserve">KRÓLIKOWSKI              BŁAŻEJ         </v>
          </cell>
          <cell r="G146" t="str">
            <v>U-14</v>
          </cell>
          <cell r="H146" t="str">
            <v>608</v>
          </cell>
          <cell r="I146" t="str">
            <v>13-03</v>
          </cell>
          <cell r="J146" t="str">
            <v>384</v>
          </cell>
          <cell r="K146" t="str">
            <v>491-05149</v>
          </cell>
          <cell r="L146" t="str">
            <v>2400</v>
          </cell>
          <cell r="M146" t="str">
            <v/>
          </cell>
          <cell r="N146" t="str">
            <v>254</v>
          </cell>
        </row>
        <row r="147">
          <cell r="A147" t="str">
            <v>STACJA ROBOCZA</v>
          </cell>
          <cell r="B147" t="str">
            <v>NEC PowerMate VT Destop P III 450</v>
          </cell>
          <cell r="C147" t="str">
            <v>491-3853</v>
          </cell>
          <cell r="D147" t="str">
            <v>0183109</v>
          </cell>
          <cell r="E147" t="str">
            <v xml:space="preserve">AP </v>
          </cell>
          <cell r="F147" t="str">
            <v xml:space="preserve">HERTEL                   JAN            </v>
          </cell>
          <cell r="G147" t="str">
            <v>P1/12</v>
          </cell>
          <cell r="H147" t="str">
            <v>NASTAWNIA</v>
          </cell>
          <cell r="I147" t="str">
            <v>13-69</v>
          </cell>
          <cell r="J147" t="str">
            <v>1789</v>
          </cell>
          <cell r="K147" t="str">
            <v>491-03853</v>
          </cell>
          <cell r="L147" t="str">
            <v>450</v>
          </cell>
          <cell r="M147" t="str">
            <v/>
          </cell>
          <cell r="N147" t="str">
            <v>128</v>
          </cell>
        </row>
        <row r="148">
          <cell r="A148" t="str">
            <v>STACJA ROBOCZA</v>
          </cell>
          <cell r="B148" t="str">
            <v>ZENITH Z STATION P166</v>
          </cell>
          <cell r="C148" t="str">
            <v>491-2981</v>
          </cell>
          <cell r="D148" t="str">
            <v>GVDD72904565</v>
          </cell>
          <cell r="E148" t="str">
            <v xml:space="preserve">AP </v>
          </cell>
          <cell r="F148" t="str">
            <v xml:space="preserve">KUBIAK                   MARIUSZ        </v>
          </cell>
          <cell r="G148" t="str">
            <v>W6/1</v>
          </cell>
          <cell r="H148" t="str">
            <v>1</v>
          </cell>
          <cell r="I148" t="str">
            <v>13-68</v>
          </cell>
          <cell r="J148" t="str">
            <v>1851</v>
          </cell>
          <cell r="K148" t="str">
            <v>491-02981</v>
          </cell>
          <cell r="L148" t="str">
            <v>166</v>
          </cell>
          <cell r="M148" t="str">
            <v/>
          </cell>
          <cell r="N148" t="str">
            <v/>
          </cell>
        </row>
        <row r="149">
          <cell r="A149" t="str">
            <v>STACJA ROBOCZA</v>
          </cell>
          <cell r="B149" t="str">
            <v>KOMPUTER 386DX</v>
          </cell>
          <cell r="C149" t="str">
            <v>491-2080</v>
          </cell>
          <cell r="D149" t="str">
            <v>3813/053</v>
          </cell>
          <cell r="E149" t="str">
            <v xml:space="preserve">AP </v>
          </cell>
          <cell r="F149" t="str">
            <v xml:space="preserve">ZIELONKA                 SYLWESTER      </v>
          </cell>
          <cell r="G149" t="str">
            <v>U-2</v>
          </cell>
          <cell r="H149" t="str">
            <v>209</v>
          </cell>
          <cell r="I149" t="str">
            <v>13-75</v>
          </cell>
          <cell r="J149" t="str">
            <v>4089</v>
          </cell>
          <cell r="K149" t="str">
            <v>491-02080</v>
          </cell>
          <cell r="L149" t="str">
            <v>366</v>
          </cell>
          <cell r="M149" t="str">
            <v>do zdania</v>
          </cell>
          <cell r="N149" t="str">
            <v>192</v>
          </cell>
        </row>
        <row r="150">
          <cell r="A150" t="str">
            <v>STACJA ROBOCZA</v>
          </cell>
          <cell r="B150" t="str">
            <v>DELL Optiplex GX1MT 350</v>
          </cell>
          <cell r="C150" t="str">
            <v>491-3506</v>
          </cell>
          <cell r="D150" t="str">
            <v>PKN3F</v>
          </cell>
          <cell r="E150" t="str">
            <v xml:space="preserve">AP </v>
          </cell>
          <cell r="F150" t="str">
            <v xml:space="preserve">PAPUGA                   JERZY          </v>
          </cell>
          <cell r="G150" t="str">
            <v>U-21</v>
          </cell>
          <cell r="H150" t="str">
            <v>19</v>
          </cell>
          <cell r="I150" t="str">
            <v>13-59</v>
          </cell>
          <cell r="J150" t="str">
            <v>1351</v>
          </cell>
          <cell r="K150" t="str">
            <v>491-03506</v>
          </cell>
          <cell r="L150" t="str">
            <v>350</v>
          </cell>
          <cell r="M150" t="str">
            <v/>
          </cell>
          <cell r="N150" t="str">
            <v>128</v>
          </cell>
        </row>
        <row r="151">
          <cell r="A151" t="str">
            <v>STACJA ROBOCZA</v>
          </cell>
          <cell r="B151" t="str">
            <v>NEC PMVT Desktop P III 450</v>
          </cell>
          <cell r="C151" t="str">
            <v>491-3820</v>
          </cell>
          <cell r="D151" t="str">
            <v>0195109</v>
          </cell>
          <cell r="E151" t="str">
            <v xml:space="preserve">AP </v>
          </cell>
          <cell r="F151" t="str">
            <v xml:space="preserve">WYSOCKA                  MARIANNA       </v>
          </cell>
          <cell r="G151" t="str">
            <v>U-14</v>
          </cell>
          <cell r="H151" t="str">
            <v>607</v>
          </cell>
          <cell r="I151" t="str">
            <v>13-03</v>
          </cell>
          <cell r="J151" t="str">
            <v>3398</v>
          </cell>
          <cell r="K151" t="str">
            <v>491-03820</v>
          </cell>
          <cell r="L151" t="str">
            <v>450</v>
          </cell>
          <cell r="M151" t="str">
            <v/>
          </cell>
          <cell r="N151" t="str">
            <v>192</v>
          </cell>
        </row>
        <row r="152">
          <cell r="A152" t="str">
            <v>STACJA ROBOCZA</v>
          </cell>
          <cell r="B152" t="str">
            <v>DELL Optiplex GX150</v>
          </cell>
          <cell r="C152" t="str">
            <v>491-4783</v>
          </cell>
          <cell r="D152" t="str">
            <v>DWLZ60J</v>
          </cell>
          <cell r="E152" t="str">
            <v xml:space="preserve">AP </v>
          </cell>
          <cell r="F152" t="str">
            <v xml:space="preserve">BOREK                    ROMUALDA       </v>
          </cell>
          <cell r="G152" t="str">
            <v>U-14</v>
          </cell>
          <cell r="H152" t="str">
            <v>607</v>
          </cell>
          <cell r="I152" t="str">
            <v>13-03</v>
          </cell>
          <cell r="J152" t="str">
            <v>82</v>
          </cell>
          <cell r="K152" t="str">
            <v>491-04783</v>
          </cell>
          <cell r="L152" t="str">
            <v>1000</v>
          </cell>
          <cell r="M152" t="str">
            <v/>
          </cell>
          <cell r="N152" t="str">
            <v>255</v>
          </cell>
        </row>
        <row r="153">
          <cell r="A153" t="str">
            <v>NOTEBOOK</v>
          </cell>
          <cell r="B153" t="str">
            <v>COMPAQ ARMADA E500  PIII 600</v>
          </cell>
          <cell r="C153" t="str">
            <v>491-4356</v>
          </cell>
          <cell r="D153" t="str">
            <v>7J0ADN98Y014</v>
          </cell>
          <cell r="E153" t="str">
            <v xml:space="preserve">AP </v>
          </cell>
          <cell r="F153" t="str">
            <v xml:space="preserve">KRÓL                     ZBIGNIEW       </v>
          </cell>
          <cell r="G153" t="str">
            <v>U-21</v>
          </cell>
          <cell r="H153" t="str">
            <v>18</v>
          </cell>
          <cell r="I153" t="str">
            <v>28-86</v>
          </cell>
          <cell r="J153" t="str">
            <v>5457</v>
          </cell>
          <cell r="K153" t="str">
            <v/>
          </cell>
          <cell r="L153" t="str">
            <v>600</v>
          </cell>
          <cell r="M153" t="str">
            <v/>
          </cell>
          <cell r="N153" t="str">
            <v/>
          </cell>
        </row>
        <row r="154">
          <cell r="A154" t="str">
            <v>NOTEBOOK</v>
          </cell>
          <cell r="B154" t="str">
            <v>NEC VERSA SX PII 366 14.1" XGA TFT</v>
          </cell>
          <cell r="C154" t="str">
            <v>491-3844</v>
          </cell>
          <cell r="D154" t="str">
            <v>G834900006</v>
          </cell>
          <cell r="E154" t="str">
            <v xml:space="preserve">AP </v>
          </cell>
          <cell r="F154" t="str">
            <v xml:space="preserve">GRZEGORSKI               STEFAN         </v>
          </cell>
          <cell r="G154" t="str">
            <v>U-14</v>
          </cell>
          <cell r="H154" t="str">
            <v>603</v>
          </cell>
          <cell r="I154" t="str">
            <v>14-23</v>
          </cell>
          <cell r="J154" t="str">
            <v>265</v>
          </cell>
          <cell r="K154" t="str">
            <v>491-03844</v>
          </cell>
          <cell r="L154" t="str">
            <v>366</v>
          </cell>
          <cell r="M154" t="str">
            <v/>
          </cell>
          <cell r="N154" t="str">
            <v>64</v>
          </cell>
        </row>
        <row r="155">
          <cell r="A155" t="str">
            <v>STACJA ROBOCZA</v>
          </cell>
          <cell r="B155" t="str">
            <v>KOMPUTER 386DX</v>
          </cell>
          <cell r="C155" t="str">
            <v>491-1620/K030</v>
          </cell>
          <cell r="D155" t="str">
            <v>0B23A</v>
          </cell>
          <cell r="E155" t="str">
            <v xml:space="preserve">AP </v>
          </cell>
          <cell r="F155" t="str">
            <v xml:space="preserve">KOMICZ                   GRZEGORZ       </v>
          </cell>
          <cell r="G155" t="str">
            <v>U-6.1</v>
          </cell>
          <cell r="H155" t="str">
            <v>9</v>
          </cell>
          <cell r="I155" t="str">
            <v>13-66</v>
          </cell>
          <cell r="J155" t="str">
            <v>9621</v>
          </cell>
          <cell r="K155" t="str">
            <v/>
          </cell>
          <cell r="L155" t="str">
            <v>0</v>
          </cell>
          <cell r="M155" t="str">
            <v/>
          </cell>
          <cell r="N155" t="str">
            <v/>
          </cell>
        </row>
        <row r="156">
          <cell r="A156" t="str">
            <v>STACJA ROBOCZA</v>
          </cell>
          <cell r="B156" t="str">
            <v>DELL Optiplex GX1L 266</v>
          </cell>
          <cell r="C156" t="str">
            <v>491-3264</v>
          </cell>
          <cell r="D156" t="str">
            <v>NM15W</v>
          </cell>
          <cell r="E156" t="str">
            <v xml:space="preserve">AP </v>
          </cell>
          <cell r="F156" t="str">
            <v xml:space="preserve">OSMÓLSKI                 SŁAWOMIR       </v>
          </cell>
          <cell r="G156" t="str">
            <v>R-8</v>
          </cell>
          <cell r="H156" t="str">
            <v>1</v>
          </cell>
          <cell r="I156" t="str">
            <v>28-81</v>
          </cell>
          <cell r="J156" t="str">
            <v>9357</v>
          </cell>
          <cell r="K156" t="str">
            <v>491-03264</v>
          </cell>
          <cell r="L156" t="str">
            <v>266</v>
          </cell>
          <cell r="M156" t="str">
            <v/>
          </cell>
          <cell r="N156" t="str">
            <v>128</v>
          </cell>
        </row>
        <row r="157">
          <cell r="A157" t="str">
            <v>STACJA ROBOCZA</v>
          </cell>
          <cell r="B157" t="str">
            <v>COMPAQ DESKPRO EXD PIII 733</v>
          </cell>
          <cell r="C157" t="str">
            <v>491-4327</v>
          </cell>
          <cell r="D157" t="str">
            <v>8036FR4ZE465</v>
          </cell>
          <cell r="E157" t="str">
            <v xml:space="preserve">AP </v>
          </cell>
          <cell r="F157" t="str">
            <v xml:space="preserve">KRÓL                     ZBIGNIEW       </v>
          </cell>
          <cell r="G157" t="str">
            <v>U-21</v>
          </cell>
          <cell r="H157" t="str">
            <v>18</v>
          </cell>
          <cell r="I157" t="str">
            <v>28-86</v>
          </cell>
          <cell r="J157" t="str">
            <v>5457</v>
          </cell>
          <cell r="K157" t="str">
            <v>491-04327</v>
          </cell>
          <cell r="L157" t="str">
            <v>733</v>
          </cell>
          <cell r="M157" t="str">
            <v/>
          </cell>
          <cell r="N157" t="str">
            <v>127</v>
          </cell>
        </row>
        <row r="158">
          <cell r="A158" t="str">
            <v>STACJA ROBOCZA</v>
          </cell>
          <cell r="B158" t="str">
            <v>DELL Optiplex GX260 SD</v>
          </cell>
          <cell r="C158" t="str">
            <v>491-5148</v>
          </cell>
          <cell r="D158" t="str">
            <v>DKYGL0J</v>
          </cell>
          <cell r="E158" t="str">
            <v xml:space="preserve">AP </v>
          </cell>
          <cell r="F158" t="str">
            <v xml:space="preserve">CHMIELEWSKI              TADEUSZ        </v>
          </cell>
          <cell r="G158" t="str">
            <v>U-14</v>
          </cell>
          <cell r="H158" t="str">
            <v>603</v>
          </cell>
          <cell r="I158" t="str">
            <v>21-83</v>
          </cell>
          <cell r="J158" t="str">
            <v>111</v>
          </cell>
          <cell r="K158" t="str">
            <v>491-05148</v>
          </cell>
          <cell r="L158" t="str">
            <v>2400</v>
          </cell>
          <cell r="M158" t="str">
            <v/>
          </cell>
          <cell r="N158" t="str">
            <v>254</v>
          </cell>
        </row>
        <row r="159">
          <cell r="A159" t="str">
            <v>STACJA ROBOCZA</v>
          </cell>
          <cell r="B159" t="str">
            <v>NEC Direction Minitower P III 450</v>
          </cell>
          <cell r="C159" t="str">
            <v>491-3802</v>
          </cell>
          <cell r="D159" t="str">
            <v>0160109</v>
          </cell>
          <cell r="E159" t="str">
            <v xml:space="preserve">AP </v>
          </cell>
          <cell r="F159" t="str">
            <v xml:space="preserve">NOWAKOWSKI               MARIUSZ        </v>
          </cell>
          <cell r="G159" t="str">
            <v>U-21</v>
          </cell>
          <cell r="H159" t="str">
            <v>18</v>
          </cell>
          <cell r="I159" t="str">
            <v>28-86</v>
          </cell>
          <cell r="J159" t="str">
            <v>4392</v>
          </cell>
          <cell r="K159" t="str">
            <v>491-03802</v>
          </cell>
          <cell r="L159" t="str">
            <v>450</v>
          </cell>
          <cell r="M159" t="str">
            <v/>
          </cell>
          <cell r="N159" t="str">
            <v/>
          </cell>
        </row>
        <row r="160">
          <cell r="A160" t="str">
            <v>STACJA ROBOCZA</v>
          </cell>
          <cell r="B160" t="str">
            <v>DELL Optiplex GX1L 350</v>
          </cell>
          <cell r="C160" t="str">
            <v>491-3530</v>
          </cell>
          <cell r="D160" t="str">
            <v>PKGNV</v>
          </cell>
          <cell r="E160" t="str">
            <v xml:space="preserve">AP </v>
          </cell>
          <cell r="F160" t="str">
            <v xml:space="preserve">ROJEK                    EUGENIUSZ      </v>
          </cell>
          <cell r="G160" t="str">
            <v>P1/12</v>
          </cell>
          <cell r="H160" t="str">
            <v>NASTAWNIA</v>
          </cell>
          <cell r="I160" t="str">
            <v>13-69</v>
          </cell>
          <cell r="J160" t="str">
            <v>2628</v>
          </cell>
          <cell r="K160" t="str">
            <v>491-03530</v>
          </cell>
          <cell r="L160" t="str">
            <v>350</v>
          </cell>
          <cell r="M160" t="str">
            <v/>
          </cell>
          <cell r="N160" t="str">
            <v>128</v>
          </cell>
        </row>
        <row r="161">
          <cell r="A161" t="str">
            <v>STACJA ROBOCZA</v>
          </cell>
          <cell r="B161" t="str">
            <v>COMPAQ DESKPRO EXD PIII 733</v>
          </cell>
          <cell r="C161" t="str">
            <v>491-4441</v>
          </cell>
          <cell r="D161" t="str">
            <v>8037FR4Z2718</v>
          </cell>
          <cell r="E161" t="str">
            <v xml:space="preserve">AP </v>
          </cell>
          <cell r="F161" t="str">
            <v xml:space="preserve">STACEWICZ                KAZIMIERZ      </v>
          </cell>
          <cell r="G161" t="str">
            <v>U-14</v>
          </cell>
          <cell r="H161" t="str">
            <v>602</v>
          </cell>
          <cell r="I161" t="str">
            <v>28-64</v>
          </cell>
          <cell r="J161" t="str">
            <v>889</v>
          </cell>
          <cell r="K161" t="str">
            <v>491-04441</v>
          </cell>
          <cell r="L161" t="str">
            <v>733</v>
          </cell>
          <cell r="M161" t="str">
            <v/>
          </cell>
          <cell r="N161" t="str">
            <v>127</v>
          </cell>
        </row>
        <row r="162">
          <cell r="A162" t="str">
            <v>STACJA ROBOCZA</v>
          </cell>
          <cell r="B162" t="str">
            <v>NEC PowerMate VT Destop P III 450</v>
          </cell>
          <cell r="C162" t="str">
            <v>491-4044</v>
          </cell>
          <cell r="D162" t="str">
            <v>0691109</v>
          </cell>
          <cell r="E162" t="str">
            <v xml:space="preserve">AP </v>
          </cell>
          <cell r="F162" t="str">
            <v xml:space="preserve">KOZIEŁ                   DARIUSZ        </v>
          </cell>
          <cell r="G162" t="str">
            <v>U-13</v>
          </cell>
          <cell r="H162" t="str">
            <v>409</v>
          </cell>
          <cell r="I162" t="str">
            <v>27-13</v>
          </cell>
          <cell r="J162" t="str">
            <v>3239</v>
          </cell>
          <cell r="K162" t="str">
            <v>491-04044</v>
          </cell>
          <cell r="L162" t="str">
            <v>450</v>
          </cell>
          <cell r="M162" t="str">
            <v/>
          </cell>
          <cell r="N162" t="str">
            <v>128</v>
          </cell>
        </row>
        <row r="163">
          <cell r="A163" t="str">
            <v>STACJA ROBOCZA</v>
          </cell>
          <cell r="B163" t="str">
            <v>DELL Optiplex GX1L 266</v>
          </cell>
          <cell r="C163" t="str">
            <v>491-3318</v>
          </cell>
          <cell r="D163" t="str">
            <v>NM185</v>
          </cell>
          <cell r="E163" t="str">
            <v xml:space="preserve">AP </v>
          </cell>
          <cell r="F163" t="str">
            <v xml:space="preserve">SOCHACKI                 PIOTR          </v>
          </cell>
          <cell r="G163" t="str">
            <v>W6/1</v>
          </cell>
          <cell r="H163" t="str">
            <v>8</v>
          </cell>
          <cell r="I163" t="str">
            <v>13-64</v>
          </cell>
          <cell r="J163" t="str">
            <v>9459</v>
          </cell>
          <cell r="K163" t="str">
            <v>491-03318</v>
          </cell>
          <cell r="L163" t="str">
            <v>266</v>
          </cell>
          <cell r="M163" t="str">
            <v/>
          </cell>
          <cell r="N163" t="str">
            <v/>
          </cell>
        </row>
        <row r="164">
          <cell r="A164" t="str">
            <v>STACJA ROBOCZA</v>
          </cell>
          <cell r="B164" t="str">
            <v>NEC PowerMate VT Destop P III 450</v>
          </cell>
          <cell r="C164" t="str">
            <v>491-3864</v>
          </cell>
          <cell r="D164" t="str">
            <v>0681109</v>
          </cell>
          <cell r="E164" t="str">
            <v xml:space="preserve">AP </v>
          </cell>
          <cell r="F164" t="str">
            <v xml:space="preserve">DUDKIEWICZ               JACEK          </v>
          </cell>
          <cell r="G164" t="str">
            <v>W6/1</v>
          </cell>
          <cell r="H164" t="str">
            <v>8</v>
          </cell>
          <cell r="I164" t="str">
            <v>14-26</v>
          </cell>
          <cell r="J164" t="str">
            <v>1574</v>
          </cell>
          <cell r="K164" t="str">
            <v>491-03864</v>
          </cell>
          <cell r="L164" t="str">
            <v>450</v>
          </cell>
          <cell r="M164" t="str">
            <v/>
          </cell>
          <cell r="N164" t="str">
            <v>64</v>
          </cell>
        </row>
        <row r="165">
          <cell r="A165" t="str">
            <v>NOTEBOOK</v>
          </cell>
          <cell r="B165" t="str">
            <v>COMPAQ ARMADA E500  PIII 600</v>
          </cell>
          <cell r="C165" t="str">
            <v>491-4359</v>
          </cell>
          <cell r="D165" t="str">
            <v>7J0ADN98Y023</v>
          </cell>
          <cell r="E165" t="str">
            <v xml:space="preserve">AP </v>
          </cell>
          <cell r="F165" t="str">
            <v xml:space="preserve">BEDNAREK                 PAWEŁ          </v>
          </cell>
          <cell r="G165" t="str">
            <v>U-14</v>
          </cell>
          <cell r="H165" t="str">
            <v>602</v>
          </cell>
          <cell r="I165" t="str">
            <v>13-70</v>
          </cell>
          <cell r="J165" t="str">
            <v>9315</v>
          </cell>
          <cell r="K165" t="str">
            <v/>
          </cell>
          <cell r="L165" t="str">
            <v>600</v>
          </cell>
          <cell r="M165" t="str">
            <v/>
          </cell>
          <cell r="N165" t="str">
            <v/>
          </cell>
        </row>
        <row r="166">
          <cell r="A166" t="str">
            <v>NOTEBOOK</v>
          </cell>
          <cell r="B166" t="str">
            <v>COMPAQ ARMADA 1120</v>
          </cell>
          <cell r="C166" t="str">
            <v>491-2852</v>
          </cell>
          <cell r="D166" t="str">
            <v>7649HYC34143</v>
          </cell>
          <cell r="E166" t="str">
            <v xml:space="preserve">AP </v>
          </cell>
          <cell r="F166" t="str">
            <v xml:space="preserve">BEDNAREK                 PAWEŁ          </v>
          </cell>
          <cell r="G166" t="str">
            <v>U-14</v>
          </cell>
          <cell r="H166" t="str">
            <v>602</v>
          </cell>
          <cell r="I166" t="str">
            <v>13-70</v>
          </cell>
          <cell r="J166" t="str">
            <v>9315</v>
          </cell>
          <cell r="K166" t="str">
            <v/>
          </cell>
          <cell r="L166" t="str">
            <v>120</v>
          </cell>
          <cell r="M166" t="str">
            <v>JMAS: za slaby</v>
          </cell>
          <cell r="N166" t="str">
            <v/>
          </cell>
        </row>
        <row r="167">
          <cell r="A167" t="str">
            <v>STACJA ROBOCZA</v>
          </cell>
          <cell r="B167" t="str">
            <v>COMPAQ DESKPRO 2000 DT 5120 M1080</v>
          </cell>
          <cell r="C167" t="str">
            <v>491-2761</v>
          </cell>
          <cell r="D167" t="str">
            <v>8651HVS50701</v>
          </cell>
          <cell r="E167" t="str">
            <v xml:space="preserve">AP </v>
          </cell>
          <cell r="F167" t="str">
            <v xml:space="preserve">HERTEL                   JAN            </v>
          </cell>
          <cell r="G167" t="str">
            <v>P1/12</v>
          </cell>
          <cell r="H167" t="str">
            <v>NASTAWNIA</v>
          </cell>
          <cell r="I167" t="str">
            <v>13-69</v>
          </cell>
          <cell r="J167" t="str">
            <v>1789</v>
          </cell>
          <cell r="K167" t="str">
            <v>491-02761</v>
          </cell>
          <cell r="L167" t="str">
            <v>120</v>
          </cell>
          <cell r="M167" t="str">
            <v/>
          </cell>
          <cell r="N167" t="str">
            <v>64</v>
          </cell>
        </row>
        <row r="168">
          <cell r="A168" t="str">
            <v>NOTEBOOK</v>
          </cell>
          <cell r="B168" t="str">
            <v>NEC VERSA SX PII 366</v>
          </cell>
          <cell r="C168" t="str">
            <v>491-3949</v>
          </cell>
          <cell r="D168" t="str">
            <v>H055300008</v>
          </cell>
          <cell r="E168" t="str">
            <v xml:space="preserve">AP </v>
          </cell>
          <cell r="F168" t="str">
            <v xml:space="preserve">LASAK                    TOMASZ         </v>
          </cell>
          <cell r="G168" t="str">
            <v>PB-3</v>
          </cell>
          <cell r="H168" t="str">
            <v>PB-3</v>
          </cell>
          <cell r="I168" t="str">
            <v>21-85</v>
          </cell>
          <cell r="J168" t="str">
            <v>5277</v>
          </cell>
          <cell r="K168" t="str">
            <v/>
          </cell>
          <cell r="L168" t="str">
            <v>366</v>
          </cell>
          <cell r="M168" t="str">
            <v/>
          </cell>
          <cell r="N168" t="str">
            <v/>
          </cell>
        </row>
        <row r="169">
          <cell r="A169" t="str">
            <v>STACJA ROBOCZA</v>
          </cell>
          <cell r="B169" t="str">
            <v>DELL Optiplex GX1L 266</v>
          </cell>
          <cell r="C169" t="str">
            <v>491-3311</v>
          </cell>
          <cell r="D169" t="str">
            <v>NM14H</v>
          </cell>
          <cell r="E169" t="str">
            <v xml:space="preserve">AP </v>
          </cell>
          <cell r="F169" t="str">
            <v xml:space="preserve">KĘSY                     GRZEGORZ       </v>
          </cell>
          <cell r="G169" t="str">
            <v>U-21</v>
          </cell>
          <cell r="H169" t="str">
            <v>19</v>
          </cell>
          <cell r="I169" t="str">
            <v>34-27</v>
          </cell>
          <cell r="J169" t="str">
            <v>9451</v>
          </cell>
          <cell r="K169" t="str">
            <v>491-03311</v>
          </cell>
          <cell r="L169" t="str">
            <v>266</v>
          </cell>
          <cell r="M169" t="str">
            <v/>
          </cell>
          <cell r="N169" t="str">
            <v/>
          </cell>
        </row>
        <row r="170">
          <cell r="A170" t="str">
            <v>NOTEBOOK</v>
          </cell>
          <cell r="B170" t="str">
            <v>DELL Latitude C600</v>
          </cell>
          <cell r="C170" t="str">
            <v>491-4806</v>
          </cell>
          <cell r="D170" t="str">
            <v>CLXY60J</v>
          </cell>
          <cell r="E170" t="str">
            <v xml:space="preserve">AP </v>
          </cell>
          <cell r="F170" t="str">
            <v xml:space="preserve">KUBIAK                   MARIUSZ        </v>
          </cell>
          <cell r="G170" t="str">
            <v>W6/1</v>
          </cell>
          <cell r="H170" t="str">
            <v>1</v>
          </cell>
          <cell r="I170" t="str">
            <v>13-68</v>
          </cell>
          <cell r="J170" t="str">
            <v>1851</v>
          </cell>
          <cell r="K170" t="str">
            <v/>
          </cell>
          <cell r="L170" t="str">
            <v>700</v>
          </cell>
          <cell r="M170" t="str">
            <v/>
          </cell>
          <cell r="N170" t="str">
            <v/>
          </cell>
        </row>
        <row r="171">
          <cell r="A171" t="str">
            <v>STACJA ROBOCZA</v>
          </cell>
          <cell r="B171" t="str">
            <v>ZENITH Z STATION P200</v>
          </cell>
          <cell r="C171" t="str">
            <v>491-3095</v>
          </cell>
          <cell r="D171" t="str">
            <v>GVDD72904555</v>
          </cell>
          <cell r="E171" t="str">
            <v xml:space="preserve">AP </v>
          </cell>
          <cell r="F171" t="str">
            <v xml:space="preserve">BOGUSŁAWSKI              MIROSŁAW       </v>
          </cell>
          <cell r="G171" t="str">
            <v>U-14</v>
          </cell>
          <cell r="H171" t="str">
            <v>805</v>
          </cell>
          <cell r="I171" t="str">
            <v>13-69</v>
          </cell>
          <cell r="J171" t="str">
            <v>1462</v>
          </cell>
          <cell r="K171" t="str">
            <v/>
          </cell>
          <cell r="L171" t="str">
            <v>200</v>
          </cell>
          <cell r="M171" t="str">
            <v/>
          </cell>
          <cell r="N171" t="str">
            <v/>
          </cell>
        </row>
        <row r="172">
          <cell r="A172" t="str">
            <v>STACJA ROBOCZA</v>
          </cell>
          <cell r="B172" t="str">
            <v>COMPAQ DESKPRO 2000 DT 5120 M1080</v>
          </cell>
          <cell r="C172" t="str">
            <v>491-2774</v>
          </cell>
          <cell r="D172" t="str">
            <v>8651HVS50612</v>
          </cell>
          <cell r="E172" t="str">
            <v xml:space="preserve">AP </v>
          </cell>
          <cell r="F172" t="str">
            <v xml:space="preserve">ZDUŃSKI                  WIEŃCZYSŁAW    </v>
          </cell>
          <cell r="G172" t="str">
            <v>W6/1</v>
          </cell>
          <cell r="H172" t="str">
            <v>11</v>
          </cell>
          <cell r="I172" t="str">
            <v>14-26</v>
          </cell>
          <cell r="J172" t="str">
            <v>2620</v>
          </cell>
          <cell r="K172" t="str">
            <v>491-02774</v>
          </cell>
          <cell r="L172" t="str">
            <v>120</v>
          </cell>
          <cell r="M172" t="str">
            <v/>
          </cell>
          <cell r="N172" t="str">
            <v>32</v>
          </cell>
        </row>
        <row r="173">
          <cell r="A173" t="str">
            <v>STACJA ROBOCZA</v>
          </cell>
          <cell r="B173" t="str">
            <v>DELL Optiplex GX150</v>
          </cell>
          <cell r="C173" t="str">
            <v>491-4784</v>
          </cell>
          <cell r="D173" t="str">
            <v>FLRX60J</v>
          </cell>
          <cell r="E173" t="str">
            <v xml:space="preserve">AP </v>
          </cell>
          <cell r="F173" t="str">
            <v xml:space="preserve">BEDNAREK                 PAWEŁ          </v>
          </cell>
          <cell r="G173" t="str">
            <v>U-14</v>
          </cell>
          <cell r="H173" t="str">
            <v>602</v>
          </cell>
          <cell r="I173" t="str">
            <v>13-70</v>
          </cell>
          <cell r="J173" t="str">
            <v>9315</v>
          </cell>
          <cell r="K173" t="str">
            <v>491-04784</v>
          </cell>
          <cell r="L173" t="str">
            <v>1000</v>
          </cell>
          <cell r="M173" t="str">
            <v/>
          </cell>
          <cell r="N173" t="str">
            <v/>
          </cell>
        </row>
        <row r="174">
          <cell r="A174" t="str">
            <v>STACJA ROBOCZA</v>
          </cell>
          <cell r="B174" t="str">
            <v>NEC Direction Minitower P III 450</v>
          </cell>
          <cell r="C174" t="str">
            <v>491-3741</v>
          </cell>
          <cell r="D174" t="str">
            <v>0130109</v>
          </cell>
          <cell r="E174" t="str">
            <v xml:space="preserve">AT </v>
          </cell>
          <cell r="F174" t="str">
            <v xml:space="preserve">CIESIELSKI               MAREK          </v>
          </cell>
          <cell r="G174" t="str">
            <v>U-12</v>
          </cell>
          <cell r="H174" t="str">
            <v>324</v>
          </cell>
          <cell r="I174" t="str">
            <v>14-10</v>
          </cell>
          <cell r="J174" t="str">
            <v>135</v>
          </cell>
          <cell r="K174" t="str">
            <v>491-03741</v>
          </cell>
          <cell r="L174" t="str">
            <v>450</v>
          </cell>
          <cell r="M174" t="str">
            <v/>
          </cell>
          <cell r="N174" t="str">
            <v/>
          </cell>
        </row>
        <row r="175">
          <cell r="A175" t="str">
            <v>STACJA ROBOCZA</v>
          </cell>
          <cell r="B175" t="str">
            <v>DELL Optiplex GX150</v>
          </cell>
          <cell r="C175" t="str">
            <v>491-4797</v>
          </cell>
          <cell r="D175" t="str">
            <v>JRRX60J</v>
          </cell>
          <cell r="E175" t="str">
            <v xml:space="preserve">AT </v>
          </cell>
          <cell r="F175" t="str">
            <v xml:space="preserve">KOBIELA                  IRENEUSZ       </v>
          </cell>
          <cell r="G175" t="str">
            <v>U-12</v>
          </cell>
          <cell r="H175" t="str">
            <v>329</v>
          </cell>
          <cell r="I175" t="str">
            <v>14-00</v>
          </cell>
          <cell r="J175" t="str">
            <v>504</v>
          </cell>
          <cell r="K175" t="str">
            <v>AT-IRENEUSZK_NT</v>
          </cell>
          <cell r="L175" t="str">
            <v>1000</v>
          </cell>
          <cell r="M175" t="str">
            <v/>
          </cell>
          <cell r="N175" t="str">
            <v/>
          </cell>
        </row>
        <row r="176">
          <cell r="A176" t="str">
            <v>STACJA ROBOCZA</v>
          </cell>
          <cell r="B176" t="str">
            <v>DELL Optiplex GX150</v>
          </cell>
          <cell r="C176" t="str">
            <v>491-4799</v>
          </cell>
          <cell r="D176" t="str">
            <v>9QRX60J</v>
          </cell>
          <cell r="E176" t="str">
            <v xml:space="preserve">AT </v>
          </cell>
          <cell r="F176" t="str">
            <v xml:space="preserve">WILCZEK                  ROBERT         </v>
          </cell>
          <cell r="G176" t="str">
            <v>U-12</v>
          </cell>
          <cell r="H176" t="str">
            <v>324</v>
          </cell>
          <cell r="I176" t="str">
            <v>14-11</v>
          </cell>
          <cell r="J176" t="str">
            <v>5062</v>
          </cell>
          <cell r="K176" t="str">
            <v>491-04799</v>
          </cell>
          <cell r="L176" t="str">
            <v>1000</v>
          </cell>
          <cell r="M176" t="str">
            <v/>
          </cell>
          <cell r="N176" t="str">
            <v/>
          </cell>
        </row>
        <row r="177">
          <cell r="A177" t="str">
            <v>STACJA ROBOCZA</v>
          </cell>
          <cell r="B177" t="str">
            <v>NEC PMVT Desktop P III 450</v>
          </cell>
          <cell r="C177" t="str">
            <v>491-3829</v>
          </cell>
          <cell r="D177" t="str">
            <v>0177109</v>
          </cell>
          <cell r="E177" t="str">
            <v xml:space="preserve">AT </v>
          </cell>
          <cell r="F177" t="str">
            <v xml:space="preserve">KOWALSKI                 MAREK          </v>
          </cell>
          <cell r="G177" t="str">
            <v>U-12</v>
          </cell>
          <cell r="H177" t="str">
            <v>324</v>
          </cell>
          <cell r="I177" t="str">
            <v>14-12</v>
          </cell>
          <cell r="J177" t="str">
            <v>1314</v>
          </cell>
          <cell r="K177" t="str">
            <v>491-03829</v>
          </cell>
          <cell r="L177" t="str">
            <v>450</v>
          </cell>
          <cell r="M177" t="str">
            <v/>
          </cell>
          <cell r="N177" t="str">
            <v>128</v>
          </cell>
        </row>
        <row r="178">
          <cell r="A178" t="str">
            <v>STACJA ROBOCZA</v>
          </cell>
          <cell r="B178" t="str">
            <v>COMPAQ DESKPRO EXD PIII 733</v>
          </cell>
          <cell r="C178" t="str">
            <v>491-4247</v>
          </cell>
          <cell r="D178" t="str">
            <v>8036FR4ZE428</v>
          </cell>
          <cell r="E178" t="str">
            <v xml:space="preserve">AT </v>
          </cell>
          <cell r="F178" t="str">
            <v xml:space="preserve">MŁYNARCZYK               MAREK          </v>
          </cell>
          <cell r="G178" t="str">
            <v>U-12</v>
          </cell>
          <cell r="H178" t="str">
            <v>213B</v>
          </cell>
          <cell r="I178" t="str">
            <v>39-18</v>
          </cell>
          <cell r="J178" t="str">
            <v>1821</v>
          </cell>
          <cell r="K178" t="str">
            <v>491-04247</v>
          </cell>
          <cell r="L178" t="str">
            <v>733</v>
          </cell>
          <cell r="M178" t="str">
            <v/>
          </cell>
          <cell r="N178" t="str">
            <v>127</v>
          </cell>
        </row>
        <row r="179">
          <cell r="A179" t="str">
            <v>STACJA ROBOCZA</v>
          </cell>
          <cell r="B179" t="str">
            <v>DELL PRECISION 650</v>
          </cell>
          <cell r="C179" t="str">
            <v>491-5082</v>
          </cell>
          <cell r="D179" t="str">
            <v>682WL0J</v>
          </cell>
          <cell r="E179" t="str">
            <v xml:space="preserve">AT </v>
          </cell>
          <cell r="F179" t="str">
            <v xml:space="preserve">SZYMACHA                 JANUSZ         </v>
          </cell>
          <cell r="G179" t="str">
            <v>U-12</v>
          </cell>
          <cell r="H179" t="str">
            <v>312</v>
          </cell>
          <cell r="I179" t="str">
            <v>22-49</v>
          </cell>
          <cell r="J179" t="str">
            <v>7759</v>
          </cell>
          <cell r="K179" t="str">
            <v>491-05082</v>
          </cell>
          <cell r="L179" t="str">
            <v>2400</v>
          </cell>
          <cell r="M179" t="str">
            <v/>
          </cell>
          <cell r="N179" t="str">
            <v/>
          </cell>
        </row>
        <row r="180">
          <cell r="A180" t="str">
            <v>STACJA ROBOCZA</v>
          </cell>
          <cell r="B180" t="str">
            <v>COMPAQ DESKPRO EXD PIII 733</v>
          </cell>
          <cell r="C180" t="str">
            <v>491-4439</v>
          </cell>
          <cell r="D180" t="str">
            <v>8036FR4Z6649</v>
          </cell>
          <cell r="E180" t="str">
            <v xml:space="preserve">AT </v>
          </cell>
          <cell r="F180" t="str">
            <v xml:space="preserve">KONIECZNA                ELZBIETA       </v>
          </cell>
          <cell r="G180" t="str">
            <v>U-12</v>
          </cell>
          <cell r="H180" t="str">
            <v>213B</v>
          </cell>
          <cell r="I180" t="str">
            <v>14-05</v>
          </cell>
          <cell r="J180" t="str">
            <v>1332</v>
          </cell>
          <cell r="K180" t="str">
            <v>491-04439</v>
          </cell>
          <cell r="L180" t="str">
            <v>733</v>
          </cell>
          <cell r="M180" t="str">
            <v/>
          </cell>
          <cell r="N180" t="str">
            <v>127</v>
          </cell>
        </row>
        <row r="181">
          <cell r="A181" t="str">
            <v>STACJA ROBOCZA</v>
          </cell>
          <cell r="B181" t="str">
            <v>NEC Direction Minitower P III 450</v>
          </cell>
          <cell r="C181" t="str">
            <v>491-3745</v>
          </cell>
          <cell r="D181" t="str">
            <v>0126109</v>
          </cell>
          <cell r="E181" t="str">
            <v xml:space="preserve">AT </v>
          </cell>
          <cell r="F181" t="str">
            <v xml:space="preserve">MILCZAK                  BOŻENA         </v>
          </cell>
          <cell r="G181" t="str">
            <v>U-12</v>
          </cell>
          <cell r="H181" t="str">
            <v>213B</v>
          </cell>
          <cell r="I181" t="str">
            <v>14-05</v>
          </cell>
          <cell r="J181" t="str">
            <v>2564</v>
          </cell>
          <cell r="K181" t="str">
            <v>491-03745</v>
          </cell>
          <cell r="L181" t="str">
            <v>450</v>
          </cell>
          <cell r="M181" t="str">
            <v/>
          </cell>
          <cell r="N181" t="str">
            <v/>
          </cell>
        </row>
        <row r="182">
          <cell r="A182" t="str">
            <v>NOTEBOOK</v>
          </cell>
          <cell r="B182" t="str">
            <v>NEC VERSA SX PII 366 14.1" XGA TFT</v>
          </cell>
          <cell r="C182" t="str">
            <v>491-3851</v>
          </cell>
          <cell r="D182" t="str">
            <v>G834900004</v>
          </cell>
          <cell r="E182" t="str">
            <v xml:space="preserve">AT </v>
          </cell>
          <cell r="F182" t="str">
            <v xml:space="preserve">MŁYNARCZYK               MAREK          </v>
          </cell>
          <cell r="G182" t="str">
            <v>U-12</v>
          </cell>
          <cell r="H182" t="str">
            <v>213B</v>
          </cell>
          <cell r="I182" t="str">
            <v>39-18</v>
          </cell>
          <cell r="J182" t="str">
            <v>1821</v>
          </cell>
          <cell r="K182" t="str">
            <v/>
          </cell>
          <cell r="L182" t="str">
            <v>366</v>
          </cell>
          <cell r="M182" t="str">
            <v/>
          </cell>
          <cell r="N182" t="str">
            <v/>
          </cell>
        </row>
        <row r="183">
          <cell r="A183" t="str">
            <v>STACJA ROBOCZA</v>
          </cell>
          <cell r="B183" t="str">
            <v>DELL Optiplex GX1L 266</v>
          </cell>
          <cell r="C183" t="str">
            <v>491-3305</v>
          </cell>
          <cell r="D183" t="str">
            <v>NM149</v>
          </cell>
          <cell r="E183" t="str">
            <v xml:space="preserve">AT </v>
          </cell>
          <cell r="F183" t="str">
            <v xml:space="preserve">RUSZKOWSKI               KAZIMIERZ      </v>
          </cell>
          <cell r="G183" t="str">
            <v>U-12</v>
          </cell>
          <cell r="H183" t="str">
            <v>34</v>
          </cell>
          <cell r="I183" t="str">
            <v>14-07</v>
          </cell>
          <cell r="J183" t="str">
            <v>1236</v>
          </cell>
          <cell r="K183" t="str">
            <v>491-03305</v>
          </cell>
          <cell r="L183" t="str">
            <v>266</v>
          </cell>
          <cell r="M183" t="str">
            <v/>
          </cell>
          <cell r="N183" t="str">
            <v>64</v>
          </cell>
        </row>
        <row r="184">
          <cell r="A184" t="str">
            <v>STACJA ROBOCZA</v>
          </cell>
          <cell r="B184" t="str">
            <v>NEC PMVT Desktop P III 450</v>
          </cell>
          <cell r="C184" t="str">
            <v>491-3819</v>
          </cell>
          <cell r="D184" t="str">
            <v>0696109</v>
          </cell>
          <cell r="E184" t="str">
            <v xml:space="preserve">AT </v>
          </cell>
          <cell r="F184" t="str">
            <v xml:space="preserve">KOZIOROWICZ              IRENA          </v>
          </cell>
          <cell r="G184" t="str">
            <v>U-13</v>
          </cell>
          <cell r="H184" t="str">
            <v>217</v>
          </cell>
          <cell r="I184" t="str">
            <v>14-09</v>
          </cell>
          <cell r="J184" t="str">
            <v>3641</v>
          </cell>
          <cell r="K184" t="str">
            <v>491-03819</v>
          </cell>
          <cell r="L184" t="str">
            <v>450</v>
          </cell>
          <cell r="M184" t="str">
            <v/>
          </cell>
          <cell r="N184" t="str">
            <v/>
          </cell>
        </row>
        <row r="185">
          <cell r="A185" t="str">
            <v>STACJA ROBOCZA</v>
          </cell>
          <cell r="B185" t="str">
            <v>DELL Optiplex GX1L 266</v>
          </cell>
          <cell r="C185" t="str">
            <v>491-3411</v>
          </cell>
          <cell r="D185" t="str">
            <v>NM1G8</v>
          </cell>
          <cell r="E185" t="str">
            <v xml:space="preserve">AT </v>
          </cell>
          <cell r="F185" t="str">
            <v xml:space="preserve">FIGURA                   SŁAWOMIR       </v>
          </cell>
          <cell r="G185" t="str">
            <v>U-12</v>
          </cell>
          <cell r="H185" t="str">
            <v>324</v>
          </cell>
          <cell r="I185" t="str">
            <v>14-10</v>
          </cell>
          <cell r="J185" t="str">
            <v>5543</v>
          </cell>
          <cell r="K185" t="str">
            <v>491-03411</v>
          </cell>
          <cell r="L185" t="str">
            <v>266</v>
          </cell>
          <cell r="M185" t="str">
            <v/>
          </cell>
          <cell r="N185" t="str">
            <v>128</v>
          </cell>
        </row>
        <row r="186">
          <cell r="A186" t="str">
            <v>STACJA ROBOCZA</v>
          </cell>
          <cell r="B186" t="str">
            <v>COMPAQ DESKPRO EXD PIII 733</v>
          </cell>
          <cell r="C186" t="str">
            <v>491-4454</v>
          </cell>
          <cell r="D186" t="str">
            <v>8036FR4ZE433</v>
          </cell>
          <cell r="E186" t="str">
            <v xml:space="preserve">AT </v>
          </cell>
          <cell r="F186" t="str">
            <v xml:space="preserve">KLIMCZAK                 WIESŁAW        </v>
          </cell>
          <cell r="G186" t="str">
            <v>U-12</v>
          </cell>
          <cell r="H186" t="str">
            <v>324</v>
          </cell>
          <cell r="I186" t="str">
            <v>14-10</v>
          </cell>
          <cell r="J186" t="str">
            <v>1552</v>
          </cell>
          <cell r="K186" t="str">
            <v>491-04454</v>
          </cell>
          <cell r="L186" t="str">
            <v>733</v>
          </cell>
          <cell r="M186" t="str">
            <v/>
          </cell>
          <cell r="N186" t="str">
            <v>127</v>
          </cell>
        </row>
        <row r="187">
          <cell r="A187" t="str">
            <v>STACJA ROBOCZA</v>
          </cell>
          <cell r="B187" t="str">
            <v>NEC Direction Minitower P III 450</v>
          </cell>
          <cell r="C187" t="str">
            <v>491-3751</v>
          </cell>
          <cell r="D187" t="str">
            <v>0138109</v>
          </cell>
          <cell r="E187" t="str">
            <v xml:space="preserve">AT </v>
          </cell>
          <cell r="F187" t="str">
            <v xml:space="preserve">KOBIELA                  IRENEUSZ       </v>
          </cell>
          <cell r="G187" t="str">
            <v>U-12</v>
          </cell>
          <cell r="H187" t="str">
            <v>329</v>
          </cell>
          <cell r="I187" t="str">
            <v>14-00</v>
          </cell>
          <cell r="J187" t="str">
            <v>504</v>
          </cell>
          <cell r="K187" t="str">
            <v/>
          </cell>
          <cell r="L187" t="str">
            <v>450</v>
          </cell>
          <cell r="M187" t="str">
            <v>stacja operatorska</v>
          </cell>
          <cell r="N187" t="str">
            <v/>
          </cell>
        </row>
        <row r="188">
          <cell r="A188" t="str">
            <v>STACJA ROBOCZA</v>
          </cell>
          <cell r="B188" t="str">
            <v>ZENITH Z STATION P200</v>
          </cell>
          <cell r="C188" t="str">
            <v>491-3046</v>
          </cell>
          <cell r="D188" t="str">
            <v>GVDD72905441</v>
          </cell>
          <cell r="E188" t="str">
            <v xml:space="preserve">AT </v>
          </cell>
          <cell r="F188" t="str">
            <v xml:space="preserve">ZIELONKA                 DOROTA         </v>
          </cell>
          <cell r="G188" t="str">
            <v>U-12</v>
          </cell>
          <cell r="H188" t="str">
            <v>328</v>
          </cell>
          <cell r="I188" t="str">
            <v>14-00</v>
          </cell>
          <cell r="J188" t="str">
            <v>1569</v>
          </cell>
          <cell r="K188" t="str">
            <v>491-03046</v>
          </cell>
          <cell r="L188" t="str">
            <v>200</v>
          </cell>
          <cell r="M188" t="str">
            <v>NIE DZIALA</v>
          </cell>
          <cell r="N188" t="str">
            <v/>
          </cell>
        </row>
        <row r="189">
          <cell r="A189" t="str">
            <v>STACJA ROBOCZA</v>
          </cell>
          <cell r="B189" t="str">
            <v>NEC Direction Minitower P III 450</v>
          </cell>
          <cell r="C189" t="str">
            <v>491-3799</v>
          </cell>
          <cell r="D189" t="str">
            <v>0154109</v>
          </cell>
          <cell r="E189" t="str">
            <v xml:space="preserve">AT </v>
          </cell>
          <cell r="F189" t="str">
            <v xml:space="preserve">DOBIECKI                 RYSZARD        </v>
          </cell>
          <cell r="G189" t="str">
            <v>U-12</v>
          </cell>
          <cell r="H189" t="str">
            <v>324</v>
          </cell>
          <cell r="I189" t="str">
            <v>39-20</v>
          </cell>
          <cell r="J189" t="str">
            <v>2544</v>
          </cell>
          <cell r="K189" t="str">
            <v>491-03799</v>
          </cell>
          <cell r="L189" t="str">
            <v>450</v>
          </cell>
          <cell r="M189" t="str">
            <v/>
          </cell>
          <cell r="N189" t="str">
            <v>256</v>
          </cell>
        </row>
        <row r="190">
          <cell r="A190" t="str">
            <v>NOTEBOOK</v>
          </cell>
          <cell r="B190" t="str">
            <v>NEC VERSA SX PII 366</v>
          </cell>
          <cell r="C190" t="str">
            <v>491-3946</v>
          </cell>
          <cell r="D190" t="str">
            <v>H021500009</v>
          </cell>
          <cell r="E190" t="str">
            <v xml:space="preserve">AT </v>
          </cell>
          <cell r="F190" t="str">
            <v xml:space="preserve">CIESIELSKI               MAREK          </v>
          </cell>
          <cell r="G190" t="str">
            <v>U-12</v>
          </cell>
          <cell r="H190" t="str">
            <v>324</v>
          </cell>
          <cell r="I190" t="str">
            <v>14-10</v>
          </cell>
          <cell r="J190" t="str">
            <v>135</v>
          </cell>
          <cell r="K190" t="str">
            <v/>
          </cell>
          <cell r="L190" t="str">
            <v>366</v>
          </cell>
          <cell r="M190" t="str">
            <v>JMAS: uszkodzona karta sieciowa</v>
          </cell>
          <cell r="N190" t="str">
            <v/>
          </cell>
        </row>
        <row r="191">
          <cell r="A191" t="str">
            <v>STACJA ROBOCZA</v>
          </cell>
          <cell r="B191" t="str">
            <v>KOMPUTER 386SX</v>
          </cell>
          <cell r="C191" t="str">
            <v>491-1817</v>
          </cell>
          <cell r="D191" t="str">
            <v>019024/1680</v>
          </cell>
          <cell r="E191" t="str">
            <v xml:space="preserve">AT </v>
          </cell>
          <cell r="F191" t="str">
            <v xml:space="preserve">KOWALSKI                 MAREK          </v>
          </cell>
          <cell r="G191" t="str">
            <v>U-12</v>
          </cell>
          <cell r="H191" t="str">
            <v>324</v>
          </cell>
          <cell r="I191" t="str">
            <v>14-12</v>
          </cell>
          <cell r="J191" t="str">
            <v>1314</v>
          </cell>
          <cell r="K191" t="str">
            <v/>
          </cell>
          <cell r="L191" t="str">
            <v>0</v>
          </cell>
          <cell r="M191" t="str">
            <v>NIE DZIALA</v>
          </cell>
          <cell r="N191" t="str">
            <v/>
          </cell>
        </row>
        <row r="192">
          <cell r="A192" t="str">
            <v>STACJA ROBOCZA</v>
          </cell>
          <cell r="B192" t="str">
            <v>KOMPUTER 386SX</v>
          </cell>
          <cell r="C192" t="str">
            <v>491-1787</v>
          </cell>
          <cell r="D192" t="str">
            <v>1674</v>
          </cell>
          <cell r="E192" t="str">
            <v xml:space="preserve">AT </v>
          </cell>
          <cell r="F192" t="str">
            <v xml:space="preserve">DOBIECKI                 RYSZARD        </v>
          </cell>
          <cell r="G192" t="str">
            <v>U-12</v>
          </cell>
          <cell r="H192" t="str">
            <v>324</v>
          </cell>
          <cell r="I192" t="str">
            <v>39-20</v>
          </cell>
          <cell r="J192" t="str">
            <v>2544</v>
          </cell>
          <cell r="K192" t="str">
            <v/>
          </cell>
          <cell r="L192" t="str">
            <v>0</v>
          </cell>
          <cell r="M192" t="str">
            <v>BEZ SIECI</v>
          </cell>
          <cell r="N192" t="str">
            <v/>
          </cell>
        </row>
        <row r="193">
          <cell r="A193" t="str">
            <v>STACJA ROBOCZA</v>
          </cell>
          <cell r="B193" t="str">
            <v>NEC PMVT Desktop P III 450</v>
          </cell>
          <cell r="C193" t="str">
            <v>491-3828</v>
          </cell>
          <cell r="D193" t="str">
            <v>0182109</v>
          </cell>
          <cell r="E193" t="str">
            <v xml:space="preserve">AT </v>
          </cell>
          <cell r="F193" t="str">
            <v xml:space="preserve">WŁOCZKA                  LESZEK         </v>
          </cell>
          <cell r="G193" t="str">
            <v>U-13</v>
          </cell>
          <cell r="H193" t="str">
            <v>406</v>
          </cell>
          <cell r="I193" t="str">
            <v>12-50</v>
          </cell>
          <cell r="J193" t="str">
            <v>9600</v>
          </cell>
          <cell r="K193" t="str">
            <v>491-03828</v>
          </cell>
          <cell r="L193" t="str">
            <v>450</v>
          </cell>
          <cell r="M193" t="str">
            <v/>
          </cell>
          <cell r="N193" t="str">
            <v>128</v>
          </cell>
        </row>
        <row r="194">
          <cell r="A194" t="str">
            <v>NOTEBOOK</v>
          </cell>
          <cell r="B194" t="str">
            <v>COMPAQ ARMADA E500  PIII 600</v>
          </cell>
          <cell r="C194" t="str">
            <v>491-4376</v>
          </cell>
          <cell r="D194" t="str">
            <v>7J0ADN98Y020</v>
          </cell>
          <cell r="E194" t="str">
            <v xml:space="preserve">AT </v>
          </cell>
          <cell r="F194" t="str">
            <v xml:space="preserve">DOBIECKI                 RYSZARD        </v>
          </cell>
          <cell r="G194" t="str">
            <v>U-12</v>
          </cell>
          <cell r="H194" t="str">
            <v>324</v>
          </cell>
          <cell r="I194" t="str">
            <v>39-20</v>
          </cell>
          <cell r="J194" t="str">
            <v>2544</v>
          </cell>
          <cell r="K194" t="str">
            <v/>
          </cell>
          <cell r="L194" t="str">
            <v>600</v>
          </cell>
          <cell r="M194" t="str">
            <v/>
          </cell>
          <cell r="N194" t="str">
            <v/>
          </cell>
        </row>
        <row r="195">
          <cell r="A195" t="str">
            <v>STACJA ROBOCZA</v>
          </cell>
          <cell r="B195" t="str">
            <v>NEC PMVT Desktop P III 450</v>
          </cell>
          <cell r="C195" t="str">
            <v>491-3814</v>
          </cell>
          <cell r="D195" t="str">
            <v>0176109</v>
          </cell>
          <cell r="E195" t="str">
            <v xml:space="preserve">AT </v>
          </cell>
          <cell r="F195" t="str">
            <v xml:space="preserve">STROJNA                  IWONA          </v>
          </cell>
          <cell r="G195" t="str">
            <v>U-12</v>
          </cell>
          <cell r="H195" t="str">
            <v>328</v>
          </cell>
          <cell r="I195" t="str">
            <v>14-00</v>
          </cell>
          <cell r="J195" t="str">
            <v>2573</v>
          </cell>
          <cell r="K195" t="str">
            <v>491-03814</v>
          </cell>
          <cell r="L195" t="str">
            <v>450</v>
          </cell>
          <cell r="M195" t="str">
            <v/>
          </cell>
          <cell r="N195" t="str">
            <v>128</v>
          </cell>
        </row>
        <row r="196">
          <cell r="A196" t="str">
            <v>NOTEBOOK</v>
          </cell>
          <cell r="B196" t="str">
            <v>NEC VERSA SX PII 366</v>
          </cell>
          <cell r="C196" t="str">
            <v>491-3952</v>
          </cell>
          <cell r="D196" t="str">
            <v>H055300002</v>
          </cell>
          <cell r="E196" t="str">
            <v xml:space="preserve">AT </v>
          </cell>
          <cell r="F196" t="str">
            <v xml:space="preserve">KOBIELA                  IRENEUSZ       </v>
          </cell>
          <cell r="G196" t="str">
            <v>U-12</v>
          </cell>
          <cell r="H196" t="str">
            <v>329</v>
          </cell>
          <cell r="I196" t="str">
            <v>14-00</v>
          </cell>
          <cell r="J196" t="str">
            <v>504</v>
          </cell>
          <cell r="K196" t="str">
            <v/>
          </cell>
          <cell r="L196" t="str">
            <v>366</v>
          </cell>
          <cell r="M196" t="str">
            <v/>
          </cell>
          <cell r="N196" t="str">
            <v/>
          </cell>
        </row>
        <row r="197">
          <cell r="A197" t="str">
            <v>STACJA ROBOCZA</v>
          </cell>
          <cell r="B197" t="str">
            <v>DELL Optiplex GX150</v>
          </cell>
          <cell r="C197" t="str">
            <v>491-4798</v>
          </cell>
          <cell r="D197" t="str">
            <v>DRRX60J</v>
          </cell>
          <cell r="E197" t="str">
            <v xml:space="preserve">AT </v>
          </cell>
          <cell r="F197" t="str">
            <v xml:space="preserve">CHOJAK                   JACEK          </v>
          </cell>
          <cell r="G197" t="str">
            <v>U-13</v>
          </cell>
          <cell r="H197" t="str">
            <v>217</v>
          </cell>
          <cell r="I197" t="str">
            <v>14-09</v>
          </cell>
          <cell r="J197" t="str">
            <v>3323</v>
          </cell>
          <cell r="K197" t="str">
            <v>491-04798</v>
          </cell>
          <cell r="L197" t="str">
            <v>1000</v>
          </cell>
          <cell r="M197" t="str">
            <v/>
          </cell>
          <cell r="N197" t="str">
            <v/>
          </cell>
        </row>
        <row r="198">
          <cell r="A198" t="str">
            <v>NOTEBOOK</v>
          </cell>
          <cell r="B198" t="str">
            <v>DELL Latitude C600</v>
          </cell>
          <cell r="C198" t="str">
            <v>491-4807</v>
          </cell>
          <cell r="D198" t="str">
            <v>FLXY60J</v>
          </cell>
          <cell r="E198" t="str">
            <v xml:space="preserve">AT </v>
          </cell>
          <cell r="F198" t="str">
            <v xml:space="preserve">SZYMACHA                 JANUSZ         </v>
          </cell>
          <cell r="G198" t="str">
            <v>U-12</v>
          </cell>
          <cell r="H198" t="str">
            <v>312</v>
          </cell>
          <cell r="I198" t="str">
            <v>22-49</v>
          </cell>
          <cell r="J198" t="str">
            <v>7759</v>
          </cell>
          <cell r="K198" t="str">
            <v/>
          </cell>
          <cell r="L198" t="str">
            <v>700</v>
          </cell>
          <cell r="M198" t="str">
            <v/>
          </cell>
          <cell r="N198" t="str">
            <v/>
          </cell>
        </row>
        <row r="199">
          <cell r="A199" t="str">
            <v>STACJA ROBOCZA</v>
          </cell>
          <cell r="B199" t="str">
            <v>NEC PowerMate VT Destop P III 450</v>
          </cell>
          <cell r="C199" t="str">
            <v>491-4026</v>
          </cell>
          <cell r="D199" t="str">
            <v>0672109</v>
          </cell>
          <cell r="E199" t="str">
            <v xml:space="preserve">AT </v>
          </cell>
          <cell r="F199" t="str">
            <v xml:space="preserve">KOCIUGA                  JANINA         </v>
          </cell>
          <cell r="G199" t="str">
            <v>U-12</v>
          </cell>
          <cell r="H199" t="str">
            <v>324</v>
          </cell>
          <cell r="I199" t="str">
            <v>14-10</v>
          </cell>
          <cell r="J199" t="str">
            <v>3299</v>
          </cell>
          <cell r="K199" t="str">
            <v>491-04026</v>
          </cell>
          <cell r="L199" t="str">
            <v>450</v>
          </cell>
          <cell r="M199" t="str">
            <v/>
          </cell>
          <cell r="N199" t="str">
            <v>128</v>
          </cell>
        </row>
        <row r="200">
          <cell r="A200" t="str">
            <v>STACJA ROBOCZA</v>
          </cell>
          <cell r="B200" t="str">
            <v>NEC PMVT Desktop P III 450</v>
          </cell>
          <cell r="C200" t="str">
            <v>491-3786</v>
          </cell>
          <cell r="D200" t="str">
            <v>0736109</v>
          </cell>
          <cell r="E200" t="str">
            <v xml:space="preserve">AT </v>
          </cell>
          <cell r="F200" t="str">
            <v xml:space="preserve">ZIELIŃSKI                TADEUSZ        </v>
          </cell>
          <cell r="G200" t="str">
            <v>U-12</v>
          </cell>
          <cell r="H200" t="str">
            <v>35</v>
          </cell>
          <cell r="I200" t="str">
            <v>14-08</v>
          </cell>
          <cell r="J200" t="str">
            <v>1232</v>
          </cell>
          <cell r="K200" t="str">
            <v>491-03786</v>
          </cell>
          <cell r="L200" t="str">
            <v>450</v>
          </cell>
          <cell r="M200" t="str">
            <v/>
          </cell>
          <cell r="N200" t="str">
            <v>64</v>
          </cell>
        </row>
        <row r="201">
          <cell r="A201" t="str">
            <v>STACJA ROBOCZA</v>
          </cell>
          <cell r="B201" t="str">
            <v>COMPAQ DESKPRO EXD PIII 733</v>
          </cell>
          <cell r="C201" t="str">
            <v>491-4478</v>
          </cell>
          <cell r="D201" t="str">
            <v>8036FR4ZE249</v>
          </cell>
          <cell r="E201" t="str">
            <v xml:space="preserve">AT </v>
          </cell>
          <cell r="F201" t="str">
            <v xml:space="preserve">ZIELONKA                 DOROTA         </v>
          </cell>
          <cell r="G201" t="str">
            <v>U-12</v>
          </cell>
          <cell r="H201" t="str">
            <v>328</v>
          </cell>
          <cell r="I201" t="str">
            <v>14-00</v>
          </cell>
          <cell r="J201" t="str">
            <v>1569</v>
          </cell>
          <cell r="K201" t="str">
            <v>491-04478</v>
          </cell>
          <cell r="L201" t="str">
            <v>733</v>
          </cell>
          <cell r="M201" t="str">
            <v/>
          </cell>
          <cell r="N201" t="str">
            <v>127</v>
          </cell>
        </row>
        <row r="202">
          <cell r="A202" t="str">
            <v>STACJA ROBOCZA</v>
          </cell>
          <cell r="B202" t="str">
            <v>DELL Optiplex GX1MT 350</v>
          </cell>
          <cell r="C202" t="str">
            <v>491-3618</v>
          </cell>
          <cell r="D202" t="str">
            <v>PFONJ</v>
          </cell>
          <cell r="E202" t="str">
            <v xml:space="preserve">AT </v>
          </cell>
          <cell r="F202" t="str">
            <v xml:space="preserve">SZYMACHA                 JANUSZ         </v>
          </cell>
          <cell r="G202" t="str">
            <v>U-12</v>
          </cell>
          <cell r="H202" t="str">
            <v>312</v>
          </cell>
          <cell r="I202" t="str">
            <v>22-49</v>
          </cell>
          <cell r="J202" t="str">
            <v>7759</v>
          </cell>
          <cell r="K202" t="str">
            <v>491-03618</v>
          </cell>
          <cell r="L202" t="str">
            <v>350</v>
          </cell>
          <cell r="M202" t="str">
            <v/>
          </cell>
          <cell r="N202" t="str">
            <v/>
          </cell>
        </row>
        <row r="203">
          <cell r="A203" t="str">
            <v>STACJA ROBOCZA</v>
          </cell>
          <cell r="B203" t="str">
            <v>NEC PMVT Desktop P III 450</v>
          </cell>
          <cell r="C203" t="str">
            <v>491-3796</v>
          </cell>
          <cell r="D203" t="str">
            <v>0175109</v>
          </cell>
          <cell r="E203" t="str">
            <v xml:space="preserve">AT </v>
          </cell>
          <cell r="F203" t="str">
            <v xml:space="preserve">WILCZEK                  BRONISŁAW      </v>
          </cell>
          <cell r="G203" t="str">
            <v>U-4</v>
          </cell>
          <cell r="H203" t="str">
            <v>10</v>
          </cell>
          <cell r="I203" t="str">
            <v>11-62</v>
          </cell>
          <cell r="J203" t="str">
            <v>1111</v>
          </cell>
          <cell r="K203" t="str">
            <v>491-03796</v>
          </cell>
          <cell r="L203" t="str">
            <v>450</v>
          </cell>
          <cell r="M203" t="str">
            <v/>
          </cell>
          <cell r="N203" t="str">
            <v>64</v>
          </cell>
        </row>
        <row r="204">
          <cell r="A204" t="str">
            <v>STACJA ROBOCZA</v>
          </cell>
          <cell r="B204" t="str">
            <v>COMPAQ DESKPRO EXD PIII 733</v>
          </cell>
          <cell r="C204" t="str">
            <v>491-4336</v>
          </cell>
          <cell r="D204" t="str">
            <v>8036FR4Z5638</v>
          </cell>
          <cell r="E204" t="str">
            <v xml:space="preserve">AT </v>
          </cell>
          <cell r="F204" t="str">
            <v xml:space="preserve">BUTKIEWICZ               CZESŁAW        </v>
          </cell>
          <cell r="G204" t="str">
            <v>U-4</v>
          </cell>
          <cell r="H204" t="str">
            <v>10</v>
          </cell>
          <cell r="I204" t="str">
            <v>11-62</v>
          </cell>
          <cell r="J204" t="str">
            <v>63</v>
          </cell>
          <cell r="K204" t="str">
            <v>491-04336</v>
          </cell>
          <cell r="L204" t="str">
            <v>733</v>
          </cell>
          <cell r="M204" t="str">
            <v/>
          </cell>
          <cell r="N204" t="str">
            <v>127</v>
          </cell>
        </row>
        <row r="205">
          <cell r="A205" t="str">
            <v>STACJA ROBOCZA</v>
          </cell>
          <cell r="B205" t="str">
            <v>NEC PowerMate VT Destop P III 450</v>
          </cell>
          <cell r="C205" t="str">
            <v>491-4028</v>
          </cell>
          <cell r="D205" t="str">
            <v>0668109</v>
          </cell>
          <cell r="E205" t="str">
            <v xml:space="preserve">AT </v>
          </cell>
          <cell r="F205" t="str">
            <v xml:space="preserve">RUSZKOWSKI               KAZIMIERZ      </v>
          </cell>
          <cell r="G205" t="str">
            <v>U-12</v>
          </cell>
          <cell r="H205" t="str">
            <v>34</v>
          </cell>
          <cell r="I205" t="str">
            <v>14-07</v>
          </cell>
          <cell r="J205" t="str">
            <v>1236</v>
          </cell>
          <cell r="K205" t="str">
            <v>491-04028</v>
          </cell>
          <cell r="L205" t="str">
            <v>450</v>
          </cell>
          <cell r="M205" t="str">
            <v/>
          </cell>
          <cell r="N205" t="str">
            <v>64</v>
          </cell>
        </row>
        <row r="206">
          <cell r="A206" t="str">
            <v>STACJA ROBOCZA</v>
          </cell>
          <cell r="B206" t="str">
            <v>DELL Optiplex GX260 SD</v>
          </cell>
          <cell r="C206" t="str">
            <v>491-5018</v>
          </cell>
          <cell r="D206" t="str">
            <v>1NPFL0J</v>
          </cell>
          <cell r="E206" t="str">
            <v xml:space="preserve">AT </v>
          </cell>
          <cell r="F206" t="str">
            <v xml:space="preserve">CIESIELSKI               MAREK          </v>
          </cell>
          <cell r="G206" t="str">
            <v>U-12</v>
          </cell>
          <cell r="H206" t="str">
            <v>324</v>
          </cell>
          <cell r="I206" t="str">
            <v>14-10</v>
          </cell>
          <cell r="J206" t="str">
            <v>135</v>
          </cell>
          <cell r="K206" t="str">
            <v>491-05018</v>
          </cell>
          <cell r="L206" t="str">
            <v>2400</v>
          </cell>
          <cell r="M206" t="str">
            <v/>
          </cell>
          <cell r="N206" t="str">
            <v>254</v>
          </cell>
        </row>
        <row r="207">
          <cell r="A207" t="str">
            <v>NOTEBOOK</v>
          </cell>
          <cell r="B207" t="str">
            <v>Dell Latitude CPi 300XT</v>
          </cell>
          <cell r="C207" t="str">
            <v>491-3616</v>
          </cell>
          <cell r="D207" t="str">
            <v>ZL83W</v>
          </cell>
          <cell r="E207" t="str">
            <v xml:space="preserve">AT </v>
          </cell>
          <cell r="F207" t="str">
            <v xml:space="preserve">FIGURA                   SŁAWOMIR       </v>
          </cell>
          <cell r="G207" t="str">
            <v>U-12</v>
          </cell>
          <cell r="H207" t="str">
            <v>324</v>
          </cell>
          <cell r="I207" t="str">
            <v>14-10</v>
          </cell>
          <cell r="J207" t="str">
            <v>5543</v>
          </cell>
          <cell r="K207" t="str">
            <v>ZENONT</v>
          </cell>
          <cell r="L207" t="str">
            <v>300</v>
          </cell>
          <cell r="M207" t="str">
            <v/>
          </cell>
          <cell r="N207" t="str">
            <v/>
          </cell>
        </row>
        <row r="208">
          <cell r="A208" t="str">
            <v>STACJA ROBOCZA</v>
          </cell>
          <cell r="B208" t="str">
            <v>COMPAQ DESKPRO EXD PIII 733</v>
          </cell>
          <cell r="C208" t="str">
            <v>491-4304</v>
          </cell>
          <cell r="D208" t="str">
            <v>8036FR4Z3895</v>
          </cell>
          <cell r="E208" t="str">
            <v xml:space="preserve">AT </v>
          </cell>
          <cell r="F208" t="str">
            <v xml:space="preserve">WARDA                    DARIUSZ        </v>
          </cell>
          <cell r="G208" t="str">
            <v>U-12</v>
          </cell>
          <cell r="H208" t="str">
            <v>324</v>
          </cell>
          <cell r="I208" t="str">
            <v>14-10</v>
          </cell>
          <cell r="J208" t="str">
            <v>5102</v>
          </cell>
          <cell r="K208" t="str">
            <v>491-04304</v>
          </cell>
          <cell r="L208" t="str">
            <v>733</v>
          </cell>
          <cell r="M208" t="str">
            <v/>
          </cell>
          <cell r="N208" t="str">
            <v/>
          </cell>
        </row>
        <row r="209">
          <cell r="A209" t="str">
            <v>STACJA ROBOCZA</v>
          </cell>
          <cell r="B209" t="str">
            <v>COMPAQ DESKPRO EXD PIII 733</v>
          </cell>
          <cell r="C209" t="str">
            <v>491-4516</v>
          </cell>
          <cell r="D209" t="str">
            <v>8036FR4ZE277</v>
          </cell>
          <cell r="E209" t="str">
            <v xml:space="preserve">AZ </v>
          </cell>
          <cell r="F209" t="str">
            <v xml:space="preserve">GRACZYKOWSKI             WALDEMAR       </v>
          </cell>
          <cell r="G209" t="str">
            <v>U-14</v>
          </cell>
          <cell r="H209" t="str">
            <v>709</v>
          </cell>
          <cell r="I209" t="str">
            <v>20-58</v>
          </cell>
          <cell r="J209" t="str">
            <v>234</v>
          </cell>
          <cell r="K209" t="str">
            <v>491-04516</v>
          </cell>
          <cell r="L209" t="str">
            <v>733</v>
          </cell>
          <cell r="M209" t="str">
            <v/>
          </cell>
          <cell r="N209" t="str">
            <v>127</v>
          </cell>
        </row>
        <row r="210">
          <cell r="A210" t="str">
            <v>NOTEBOOK</v>
          </cell>
          <cell r="B210" t="str">
            <v>DELL Latitude C600</v>
          </cell>
          <cell r="C210" t="str">
            <v>491-4808</v>
          </cell>
          <cell r="D210" t="str">
            <v>6LXY60J</v>
          </cell>
          <cell r="E210" t="str">
            <v xml:space="preserve">AZ </v>
          </cell>
          <cell r="F210" t="str">
            <v xml:space="preserve">BĄCZYŃSKI                WŁADYSŁAW      </v>
          </cell>
          <cell r="G210" t="str">
            <v>U-14</v>
          </cell>
          <cell r="H210" t="str">
            <v>503A</v>
          </cell>
          <cell r="I210" t="str">
            <v>39-61</v>
          </cell>
          <cell r="J210" t="str">
            <v>5726</v>
          </cell>
          <cell r="K210" t="str">
            <v>491-04808</v>
          </cell>
          <cell r="L210" t="str">
            <v>700</v>
          </cell>
          <cell r="M210" t="str">
            <v/>
          </cell>
          <cell r="N210" t="str">
            <v>128</v>
          </cell>
        </row>
        <row r="211">
          <cell r="A211" t="str">
            <v>STACJA ROBOCZA</v>
          </cell>
          <cell r="B211" t="str">
            <v>KOMPUTER 486DX</v>
          </cell>
          <cell r="C211" t="str">
            <v>491-1620/8818</v>
          </cell>
          <cell r="D211" t="str">
            <v>8818/114</v>
          </cell>
          <cell r="E211" t="str">
            <v xml:space="preserve">AZ </v>
          </cell>
          <cell r="F211" t="str">
            <v xml:space="preserve">KAŁUŻNA                  MAŁGORZATA     </v>
          </cell>
          <cell r="G211" t="str">
            <v>U-14</v>
          </cell>
          <cell r="H211" t="str">
            <v>707</v>
          </cell>
          <cell r="I211" t="str">
            <v>13-45</v>
          </cell>
          <cell r="J211" t="str">
            <v>2627</v>
          </cell>
          <cell r="K211" t="str">
            <v>491-01620-8818</v>
          </cell>
          <cell r="L211" t="str">
            <v>500</v>
          </cell>
          <cell r="M211" t="str">
            <v/>
          </cell>
          <cell r="N211" t="str">
            <v>64</v>
          </cell>
        </row>
        <row r="212">
          <cell r="A212" t="str">
            <v>STACJA ROBOCZA</v>
          </cell>
          <cell r="B212" t="str">
            <v>NEC PowerMate VT Destop P III 450</v>
          </cell>
          <cell r="C212" t="str">
            <v>491-3996</v>
          </cell>
          <cell r="D212" t="str">
            <v>0706109</v>
          </cell>
          <cell r="E212" t="str">
            <v xml:space="preserve">AZ </v>
          </cell>
          <cell r="F212" t="str">
            <v xml:space="preserve">WARZECHA                 DARIUSZ        </v>
          </cell>
          <cell r="G212" t="str">
            <v>U-14</v>
          </cell>
          <cell r="H212" t="str">
            <v>503</v>
          </cell>
          <cell r="I212" t="str">
            <v>22-00</v>
          </cell>
          <cell r="J212" t="str">
            <v>1116</v>
          </cell>
          <cell r="K212" t="str">
            <v>491-03996</v>
          </cell>
          <cell r="L212" t="str">
            <v>450</v>
          </cell>
          <cell r="M212" t="str">
            <v/>
          </cell>
          <cell r="N212" t="str">
            <v>64</v>
          </cell>
        </row>
        <row r="213">
          <cell r="A213" t="str">
            <v>STACJA ROBOCZA</v>
          </cell>
          <cell r="B213" t="str">
            <v>NEC Direction Minitower P III 450</v>
          </cell>
          <cell r="C213" t="str">
            <v>491-3744</v>
          </cell>
          <cell r="D213" t="str">
            <v>0128109</v>
          </cell>
          <cell r="E213" t="str">
            <v xml:space="preserve">AZ </v>
          </cell>
          <cell r="F213" t="str">
            <v xml:space="preserve">SZTAJNERT                TOMASZ         </v>
          </cell>
          <cell r="G213" t="str">
            <v>U-14</v>
          </cell>
          <cell r="H213" t="str">
            <v>703</v>
          </cell>
          <cell r="I213" t="str">
            <v>20-04</v>
          </cell>
          <cell r="J213" t="str">
            <v>1797</v>
          </cell>
          <cell r="K213" t="str">
            <v>491-03744</v>
          </cell>
          <cell r="L213" t="str">
            <v>450</v>
          </cell>
          <cell r="M213" t="str">
            <v/>
          </cell>
          <cell r="N213" t="str">
            <v>128</v>
          </cell>
        </row>
        <row r="214">
          <cell r="A214" t="str">
            <v>STACJA ROBOCZA</v>
          </cell>
          <cell r="B214" t="str">
            <v>DELL Optiplex GX150</v>
          </cell>
          <cell r="C214" t="str">
            <v>491-4802</v>
          </cell>
          <cell r="D214" t="str">
            <v>8SRX60J</v>
          </cell>
          <cell r="E214" t="str">
            <v xml:space="preserve">AZ </v>
          </cell>
          <cell r="F214" t="str">
            <v xml:space="preserve">BUJAK                    WITOLD         </v>
          </cell>
          <cell r="G214" t="str">
            <v>U-14</v>
          </cell>
          <cell r="H214" t="str">
            <v>707</v>
          </cell>
          <cell r="I214" t="str">
            <v>13-45</v>
          </cell>
          <cell r="J214" t="str">
            <v>90</v>
          </cell>
          <cell r="K214" t="str">
            <v>491-04802</v>
          </cell>
          <cell r="L214" t="str">
            <v>1000</v>
          </cell>
          <cell r="M214" t="str">
            <v/>
          </cell>
          <cell r="N214" t="str">
            <v/>
          </cell>
        </row>
        <row r="215">
          <cell r="A215" t="str">
            <v>STACJA ROBOCZA</v>
          </cell>
          <cell r="B215" t="str">
            <v>DELL Optiplex GX1L 266</v>
          </cell>
          <cell r="C215" t="str">
            <v>491-3388</v>
          </cell>
          <cell r="D215" t="str">
            <v>NM1BC</v>
          </cell>
          <cell r="E215" t="str">
            <v xml:space="preserve">AZ </v>
          </cell>
          <cell r="F215" t="str">
            <v xml:space="preserve">MARCHWIŃSKA              NINA           </v>
          </cell>
          <cell r="G215" t="str">
            <v>U-14</v>
          </cell>
          <cell r="H215" t="str">
            <v>504</v>
          </cell>
          <cell r="I215" t="str">
            <v>13-48</v>
          </cell>
          <cell r="J215" t="str">
            <v>589</v>
          </cell>
          <cell r="K215" t="str">
            <v>491-03388</v>
          </cell>
          <cell r="L215" t="str">
            <v>266</v>
          </cell>
          <cell r="M215" t="str">
            <v/>
          </cell>
          <cell r="N215" t="str">
            <v>128</v>
          </cell>
        </row>
        <row r="216">
          <cell r="A216" t="str">
            <v>STACJA ROBOCZA</v>
          </cell>
          <cell r="B216" t="str">
            <v>DELL Optiplex GX1L 266</v>
          </cell>
          <cell r="C216" t="str">
            <v>491-3217</v>
          </cell>
          <cell r="D216" t="str">
            <v>NM15G</v>
          </cell>
          <cell r="E216" t="str">
            <v xml:space="preserve">AZ </v>
          </cell>
          <cell r="F216" t="str">
            <v xml:space="preserve">CHMIELEWSKI              RYSZARD        </v>
          </cell>
          <cell r="G216" t="str">
            <v>U-14</v>
          </cell>
          <cell r="H216" t="str">
            <v>706</v>
          </cell>
          <cell r="I216" t="str">
            <v>13-65</v>
          </cell>
          <cell r="J216" t="str">
            <v>2047</v>
          </cell>
          <cell r="K216" t="str">
            <v>491-03217</v>
          </cell>
          <cell r="L216" t="str">
            <v>266</v>
          </cell>
          <cell r="M216" t="str">
            <v/>
          </cell>
          <cell r="N216" t="str">
            <v/>
          </cell>
        </row>
        <row r="217">
          <cell r="A217" t="str">
            <v>STACJA ROBOCZA</v>
          </cell>
          <cell r="B217" t="str">
            <v>COMPAQ DESKPRO EXD PIII 733</v>
          </cell>
          <cell r="C217" t="str">
            <v>491-4440</v>
          </cell>
          <cell r="D217" t="str">
            <v>8036FR4Z6658</v>
          </cell>
          <cell r="E217" t="str">
            <v xml:space="preserve">AZ </v>
          </cell>
          <cell r="F217" t="str">
            <v xml:space="preserve">WALASEK                  WALDEMAR       </v>
          </cell>
          <cell r="G217" t="str">
            <v>U-14</v>
          </cell>
          <cell r="H217" t="str">
            <v>709</v>
          </cell>
          <cell r="I217" t="str">
            <v>30-58</v>
          </cell>
          <cell r="J217" t="str">
            <v>1108</v>
          </cell>
          <cell r="K217" t="str">
            <v>491-04440</v>
          </cell>
          <cell r="L217" t="str">
            <v>733</v>
          </cell>
          <cell r="M217" t="str">
            <v/>
          </cell>
          <cell r="N217" t="str">
            <v/>
          </cell>
        </row>
        <row r="218">
          <cell r="A218" t="str">
            <v>STACJA ROBOCZA</v>
          </cell>
          <cell r="B218" t="str">
            <v>DELL Optiplex GX150</v>
          </cell>
          <cell r="C218" t="str">
            <v>491-4803</v>
          </cell>
          <cell r="D218" t="str">
            <v>5RRX60J</v>
          </cell>
          <cell r="E218" t="str">
            <v xml:space="preserve">AZ </v>
          </cell>
          <cell r="F218" t="str">
            <v xml:space="preserve">POTOK                    ANDRZEJ        </v>
          </cell>
          <cell r="G218" t="str">
            <v>U-14</v>
          </cell>
          <cell r="H218" t="str">
            <v>709</v>
          </cell>
          <cell r="I218" t="str">
            <v>39-71</v>
          </cell>
          <cell r="J218" t="str">
            <v>5642</v>
          </cell>
          <cell r="K218" t="str">
            <v>491-04803</v>
          </cell>
          <cell r="L218" t="str">
            <v>1000</v>
          </cell>
          <cell r="M218" t="str">
            <v/>
          </cell>
          <cell r="N218" t="str">
            <v/>
          </cell>
        </row>
        <row r="219">
          <cell r="A219" t="str">
            <v>STACJA ROBOCZA</v>
          </cell>
          <cell r="B219" t="str">
            <v>NEC PMVT Desktop P III 450</v>
          </cell>
          <cell r="C219" t="str">
            <v>491-3781</v>
          </cell>
          <cell r="D219" t="str">
            <v>0665109</v>
          </cell>
          <cell r="E219" t="str">
            <v xml:space="preserve">AZ </v>
          </cell>
          <cell r="F219" t="str">
            <v xml:space="preserve">SZKOPEK                  REMIGIUSZ      </v>
          </cell>
          <cell r="G219" t="str">
            <v>U-14</v>
          </cell>
          <cell r="H219" t="str">
            <v>503</v>
          </cell>
          <cell r="I219" t="str">
            <v>13-40</v>
          </cell>
          <cell r="J219" t="str">
            <v>932</v>
          </cell>
          <cell r="K219" t="str">
            <v>491-03781</v>
          </cell>
          <cell r="L219" t="str">
            <v>450</v>
          </cell>
          <cell r="M219" t="str">
            <v/>
          </cell>
          <cell r="N219" t="str">
            <v>128</v>
          </cell>
        </row>
        <row r="220">
          <cell r="A220" t="str">
            <v>STACJA ROBOCZA</v>
          </cell>
          <cell r="B220" t="str">
            <v>KOMPUTER PC/AT</v>
          </cell>
          <cell r="C220" t="str">
            <v>491-1806</v>
          </cell>
          <cell r="D220" t="str">
            <v>017716/1647</v>
          </cell>
          <cell r="E220" t="str">
            <v xml:space="preserve">AZ </v>
          </cell>
          <cell r="F220" t="str">
            <v xml:space="preserve">NOWACKI                  ANDRZEJ        </v>
          </cell>
          <cell r="G220" t="str">
            <v>U-14</v>
          </cell>
          <cell r="H220" t="str">
            <v>507</v>
          </cell>
          <cell r="I220" t="str">
            <v>13-58</v>
          </cell>
          <cell r="J220" t="str">
            <v>3880</v>
          </cell>
          <cell r="K220" t="str">
            <v>491-01806</v>
          </cell>
          <cell r="L220" t="str">
            <v>400</v>
          </cell>
          <cell r="M220" t="str">
            <v/>
          </cell>
          <cell r="N220" t="str">
            <v>64</v>
          </cell>
        </row>
        <row r="221">
          <cell r="A221" t="str">
            <v>STACJA ROBOCZA</v>
          </cell>
          <cell r="B221" t="str">
            <v>NEC PMVT Desktop P III 450</v>
          </cell>
          <cell r="C221" t="str">
            <v>491-3834</v>
          </cell>
          <cell r="D221" t="str">
            <v>0693109</v>
          </cell>
          <cell r="E221" t="str">
            <v xml:space="preserve">AZ </v>
          </cell>
          <cell r="F221" t="str">
            <v xml:space="preserve">MUSZYŃSKI                DARIUSZ        </v>
          </cell>
          <cell r="G221" t="str">
            <v>U-14</v>
          </cell>
          <cell r="H221" t="str">
            <v>501</v>
          </cell>
          <cell r="I221" t="str">
            <v>39-60</v>
          </cell>
          <cell r="J221" t="str">
            <v>640</v>
          </cell>
          <cell r="K221" t="str">
            <v>491-03834</v>
          </cell>
          <cell r="L221" t="str">
            <v>450</v>
          </cell>
          <cell r="M221" t="str">
            <v/>
          </cell>
          <cell r="N221" t="str">
            <v>256</v>
          </cell>
        </row>
        <row r="222">
          <cell r="A222" t="str">
            <v>STACJA ROBOCZA</v>
          </cell>
          <cell r="B222" t="str">
            <v>DELL 466/LE OPTIPLEX</v>
          </cell>
          <cell r="C222" t="str">
            <v>491-2585</v>
          </cell>
          <cell r="D222" t="str">
            <v>JR354</v>
          </cell>
          <cell r="E222" t="str">
            <v xml:space="preserve">AZ </v>
          </cell>
          <cell r="F222" t="str">
            <v xml:space="preserve">GLICNER                  ADAM           </v>
          </cell>
          <cell r="G222" t="str">
            <v>U-14</v>
          </cell>
          <cell r="H222" t="str">
            <v>704</v>
          </cell>
          <cell r="I222" t="str">
            <v>20-04</v>
          </cell>
          <cell r="J222" t="str">
            <v>5047</v>
          </cell>
          <cell r="K222" t="str">
            <v/>
          </cell>
          <cell r="L222" t="str">
            <v>66</v>
          </cell>
          <cell r="M222" t="str">
            <v>uszkodzony</v>
          </cell>
          <cell r="N222" t="str">
            <v/>
          </cell>
        </row>
        <row r="223">
          <cell r="A223" t="str">
            <v>NOTEBOOK</v>
          </cell>
          <cell r="B223" t="str">
            <v>COMPAQ ARMADA 1120</v>
          </cell>
          <cell r="C223" t="str">
            <v>491-2834</v>
          </cell>
          <cell r="D223" t="str">
            <v>7649HYC34136</v>
          </cell>
          <cell r="E223" t="str">
            <v xml:space="preserve">AZ </v>
          </cell>
          <cell r="F223" t="str">
            <v xml:space="preserve">NOWACKI                  ANDRZEJ        </v>
          </cell>
          <cell r="G223" t="str">
            <v>U-14</v>
          </cell>
          <cell r="H223" t="str">
            <v>507</v>
          </cell>
          <cell r="I223" t="str">
            <v>13-58</v>
          </cell>
          <cell r="J223" t="str">
            <v>3880</v>
          </cell>
          <cell r="K223" t="str">
            <v/>
          </cell>
          <cell r="L223" t="str">
            <v>120</v>
          </cell>
          <cell r="M223" t="str">
            <v>JMAS: za slaby</v>
          </cell>
          <cell r="N223" t="str">
            <v/>
          </cell>
        </row>
        <row r="224">
          <cell r="A224" t="str">
            <v>STACJA ROBOCZA</v>
          </cell>
          <cell r="B224" t="str">
            <v>COMPAQ DESKPRO EXD PIII 733</v>
          </cell>
          <cell r="C224" t="str">
            <v>491-4307</v>
          </cell>
          <cell r="D224" t="str">
            <v>8036FR4ZE564</v>
          </cell>
          <cell r="E224" t="str">
            <v xml:space="preserve">AZ </v>
          </cell>
          <cell r="F224" t="str">
            <v xml:space="preserve">MARKIEWICZ               ZDZISŁAW       </v>
          </cell>
          <cell r="G224" t="str">
            <v>U-14</v>
          </cell>
          <cell r="H224" t="str">
            <v>503A</v>
          </cell>
          <cell r="I224" t="str">
            <v>13-41</v>
          </cell>
          <cell r="J224" t="str">
            <v>576</v>
          </cell>
          <cell r="K224" t="str">
            <v>491-04307</v>
          </cell>
          <cell r="L224" t="str">
            <v>733</v>
          </cell>
          <cell r="M224" t="str">
            <v/>
          </cell>
          <cell r="N224" t="str">
            <v>127</v>
          </cell>
        </row>
        <row r="225">
          <cell r="A225" t="str">
            <v>NOTEBOOK</v>
          </cell>
          <cell r="B225" t="str">
            <v>COMPAQ ARMADA E500  PIII 600</v>
          </cell>
          <cell r="C225" t="str">
            <v>491-4358</v>
          </cell>
          <cell r="D225" t="str">
            <v>7J0ADN98Y01S</v>
          </cell>
          <cell r="E225" t="str">
            <v xml:space="preserve">AZ </v>
          </cell>
          <cell r="F225" t="str">
            <v xml:space="preserve">MUSZYŃSKI                DARIUSZ        </v>
          </cell>
          <cell r="G225" t="str">
            <v>U-14</v>
          </cell>
          <cell r="H225" t="str">
            <v>501</v>
          </cell>
          <cell r="I225" t="str">
            <v>39-60</v>
          </cell>
          <cell r="J225" t="str">
            <v>640</v>
          </cell>
          <cell r="K225" t="str">
            <v>491-04358</v>
          </cell>
          <cell r="L225" t="str">
            <v>600</v>
          </cell>
          <cell r="M225" t="str">
            <v/>
          </cell>
          <cell r="N225" t="str">
            <v>128</v>
          </cell>
        </row>
        <row r="226">
          <cell r="A226" t="str">
            <v>STACJA ROBOCZA</v>
          </cell>
          <cell r="B226" t="str">
            <v>DELL Optiplex GX1MT 350</v>
          </cell>
          <cell r="C226" t="str">
            <v>491-3510</v>
          </cell>
          <cell r="D226" t="str">
            <v>PKN35</v>
          </cell>
          <cell r="E226" t="str">
            <v xml:space="preserve">AZ </v>
          </cell>
          <cell r="F226" t="str">
            <v xml:space="preserve">KAŁUŻNA                  MAŁGORZATA     </v>
          </cell>
          <cell r="G226" t="str">
            <v>U-14</v>
          </cell>
          <cell r="H226" t="str">
            <v>707</v>
          </cell>
          <cell r="I226" t="str">
            <v>13-45</v>
          </cell>
          <cell r="J226" t="str">
            <v>2627</v>
          </cell>
          <cell r="K226" t="str">
            <v>491-03510</v>
          </cell>
          <cell r="L226" t="str">
            <v>350</v>
          </cell>
          <cell r="M226" t="str">
            <v/>
          </cell>
          <cell r="N226" t="str">
            <v/>
          </cell>
        </row>
        <row r="227">
          <cell r="A227" t="str">
            <v>STACJA ROBOCZA</v>
          </cell>
          <cell r="B227" t="str">
            <v>COMPAQ DESKPRO EXD PIII 733</v>
          </cell>
          <cell r="C227" t="str">
            <v>491-4322</v>
          </cell>
          <cell r="D227" t="str">
            <v>8036FR4Z3708</v>
          </cell>
          <cell r="E227" t="str">
            <v xml:space="preserve">AZ </v>
          </cell>
          <cell r="F227" t="str">
            <v xml:space="preserve">BĄCZYŃSKI                WŁADYSŁAW      </v>
          </cell>
          <cell r="G227" t="str">
            <v>U-14</v>
          </cell>
          <cell r="H227" t="str">
            <v>503A</v>
          </cell>
          <cell r="I227" t="str">
            <v>39-61</v>
          </cell>
          <cell r="J227" t="str">
            <v>5726</v>
          </cell>
          <cell r="K227" t="str">
            <v>491-04322</v>
          </cell>
          <cell r="L227" t="str">
            <v>733</v>
          </cell>
          <cell r="M227" t="str">
            <v/>
          </cell>
          <cell r="N227" t="str">
            <v>127</v>
          </cell>
        </row>
        <row r="228">
          <cell r="A228" t="str">
            <v>NOTEBOOK</v>
          </cell>
          <cell r="B228" t="str">
            <v>NEC VERSA SX PII 366 14.1" XGA TFT</v>
          </cell>
          <cell r="C228" t="str">
            <v>491-3725</v>
          </cell>
          <cell r="D228" t="str">
            <v>G697700003</v>
          </cell>
          <cell r="E228" t="str">
            <v xml:space="preserve">AZ </v>
          </cell>
          <cell r="F228" t="str">
            <v xml:space="preserve">SZKOPEK                  REMIGIUSZ      </v>
          </cell>
          <cell r="G228" t="str">
            <v>U-14</v>
          </cell>
          <cell r="H228" t="str">
            <v>503</v>
          </cell>
          <cell r="I228" t="str">
            <v>13-40</v>
          </cell>
          <cell r="J228" t="str">
            <v>932</v>
          </cell>
          <cell r="K228" t="str">
            <v>491-03725</v>
          </cell>
          <cell r="L228" t="str">
            <v>366</v>
          </cell>
          <cell r="M228" t="str">
            <v/>
          </cell>
          <cell r="N228" t="str">
            <v>128</v>
          </cell>
        </row>
        <row r="229">
          <cell r="A229" t="str">
            <v>STACJA ROBOCZA</v>
          </cell>
          <cell r="B229" t="str">
            <v>COMPAQ DESKPRO 2000 DT 5166 M1620</v>
          </cell>
          <cell r="C229" t="str">
            <v>491-2847</v>
          </cell>
          <cell r="D229" t="str">
            <v>8651HVU80594</v>
          </cell>
          <cell r="E229" t="str">
            <v xml:space="preserve">AZ </v>
          </cell>
          <cell r="F229" t="str">
            <v xml:space="preserve">NIEPSUJ                  ANDRZEJ        </v>
          </cell>
          <cell r="G229" t="str">
            <v>U-14</v>
          </cell>
          <cell r="H229" t="str">
            <v>702</v>
          </cell>
          <cell r="I229" t="str">
            <v>27-71</v>
          </cell>
          <cell r="J229" t="str">
            <v>1864</v>
          </cell>
          <cell r="K229" t="str">
            <v>491-02847</v>
          </cell>
          <cell r="L229" t="str">
            <v>166</v>
          </cell>
          <cell r="M229" t="str">
            <v/>
          </cell>
          <cell r="N229" t="str">
            <v>64</v>
          </cell>
        </row>
        <row r="230">
          <cell r="A230" t="str">
            <v>STACJA ROBOCZA</v>
          </cell>
          <cell r="B230" t="str">
            <v>NEC PMVT Desktop P III 450</v>
          </cell>
          <cell r="C230" t="str">
            <v>491-3816</v>
          </cell>
          <cell r="D230" t="str">
            <v>0192109</v>
          </cell>
          <cell r="E230" t="str">
            <v xml:space="preserve">AZ </v>
          </cell>
          <cell r="F230" t="str">
            <v xml:space="preserve">NIEPSUJ                  ANDRZEJ        </v>
          </cell>
          <cell r="G230" t="str">
            <v>U-14</v>
          </cell>
          <cell r="H230" t="str">
            <v>702</v>
          </cell>
          <cell r="I230" t="str">
            <v>27-71</v>
          </cell>
          <cell r="J230" t="str">
            <v>1864</v>
          </cell>
          <cell r="K230" t="str">
            <v>491-03816</v>
          </cell>
          <cell r="L230" t="str">
            <v>450</v>
          </cell>
          <cell r="M230" t="str">
            <v/>
          </cell>
          <cell r="N230" t="str">
            <v>128</v>
          </cell>
        </row>
        <row r="231">
          <cell r="A231" t="str">
            <v>STACJA ROBOCZA</v>
          </cell>
          <cell r="B231" t="str">
            <v>KOMPUTER PC/AT</v>
          </cell>
          <cell r="C231" t="str">
            <v>491-1620/1639</v>
          </cell>
          <cell r="D231" t="str">
            <v>021375</v>
          </cell>
          <cell r="E231" t="str">
            <v xml:space="preserve">AZ </v>
          </cell>
          <cell r="F231" t="str">
            <v xml:space="preserve">IGNASIAK                 ZYGMUNT        </v>
          </cell>
          <cell r="G231" t="str">
            <v>U-14</v>
          </cell>
          <cell r="H231" t="str">
            <v>506</v>
          </cell>
          <cell r="I231" t="str">
            <v>13-60</v>
          </cell>
          <cell r="J231" t="str">
            <v>1653</v>
          </cell>
          <cell r="K231" t="str">
            <v/>
          </cell>
          <cell r="L231" t="str">
            <v>0</v>
          </cell>
          <cell r="M231" t="str">
            <v>NIE PRACUJE</v>
          </cell>
          <cell r="N231" t="str">
            <v/>
          </cell>
        </row>
        <row r="232">
          <cell r="A232" t="str">
            <v>STACJA ROBOCZA</v>
          </cell>
          <cell r="B232" t="str">
            <v>KOMPUTER</v>
          </cell>
          <cell r="C232" t="str">
            <v>491-1392</v>
          </cell>
          <cell r="D232" t="str">
            <v>10/88</v>
          </cell>
          <cell r="E232" t="str">
            <v xml:space="preserve">AZ </v>
          </cell>
          <cell r="F232" t="str">
            <v xml:space="preserve">KAŁUŻNY                  ROMAN          </v>
          </cell>
          <cell r="G232" t="str">
            <v>U-14</v>
          </cell>
          <cell r="H232" t="str">
            <v>502</v>
          </cell>
          <cell r="I232" t="str">
            <v>13-43</v>
          </cell>
          <cell r="J232" t="str">
            <v>1998</v>
          </cell>
          <cell r="K232" t="str">
            <v>491-01392</v>
          </cell>
          <cell r="L232" t="str">
            <v>500</v>
          </cell>
          <cell r="M232" t="str">
            <v/>
          </cell>
          <cell r="N232" t="str">
            <v>64</v>
          </cell>
        </row>
        <row r="233">
          <cell r="A233" t="str">
            <v>NOTEBOOK</v>
          </cell>
          <cell r="B233" t="str">
            <v>COMPAQ ARMADA E500  PIII 600</v>
          </cell>
          <cell r="C233" t="str">
            <v>491-4369</v>
          </cell>
          <cell r="D233" t="str">
            <v>7J0ADN98Y00L</v>
          </cell>
          <cell r="E233" t="str">
            <v xml:space="preserve">AZ </v>
          </cell>
          <cell r="F233" t="str">
            <v xml:space="preserve">MARKIEWICZ               ZDZISŁAW       </v>
          </cell>
          <cell r="G233" t="str">
            <v>U-14</v>
          </cell>
          <cell r="H233" t="str">
            <v>503A</v>
          </cell>
          <cell r="I233" t="str">
            <v>13-41</v>
          </cell>
          <cell r="J233" t="str">
            <v>576</v>
          </cell>
          <cell r="K233" t="str">
            <v>491-04369</v>
          </cell>
          <cell r="L233" t="str">
            <v>600</v>
          </cell>
          <cell r="M233" t="str">
            <v/>
          </cell>
          <cell r="N233" t="str">
            <v>128</v>
          </cell>
        </row>
        <row r="234">
          <cell r="A234" t="str">
            <v>NOTEBOOK</v>
          </cell>
          <cell r="B234" t="str">
            <v>DELL Latitude C640</v>
          </cell>
          <cell r="C234" t="str">
            <v>491-5072</v>
          </cell>
          <cell r="D234" t="str">
            <v>G5RGL0J</v>
          </cell>
          <cell r="E234" t="str">
            <v xml:space="preserve">AZ </v>
          </cell>
          <cell r="F234" t="str">
            <v xml:space="preserve">WALASEK                  WALDEMAR       </v>
          </cell>
          <cell r="G234" t="str">
            <v>U-14</v>
          </cell>
          <cell r="H234" t="str">
            <v>709</v>
          </cell>
          <cell r="I234" t="str">
            <v>30-58</v>
          </cell>
          <cell r="J234" t="str">
            <v>1108</v>
          </cell>
          <cell r="K234" t="str">
            <v/>
          </cell>
          <cell r="L234" t="str">
            <v>1800</v>
          </cell>
          <cell r="M234" t="str">
            <v/>
          </cell>
          <cell r="N234" t="str">
            <v/>
          </cell>
        </row>
        <row r="235">
          <cell r="A235" t="str">
            <v>STACJA ROBOCZA</v>
          </cell>
          <cell r="B235" t="str">
            <v>DELL Optiplex GX260 SD</v>
          </cell>
          <cell r="C235" t="str">
            <v>491-5022</v>
          </cell>
          <cell r="D235" t="str">
            <v>5NPFL0J</v>
          </cell>
          <cell r="E235" t="str">
            <v xml:space="preserve">AZ </v>
          </cell>
          <cell r="F235" t="str">
            <v xml:space="preserve">NOWACKI                  ANDRZEJ        </v>
          </cell>
          <cell r="G235" t="str">
            <v>U-14</v>
          </cell>
          <cell r="H235" t="str">
            <v>507</v>
          </cell>
          <cell r="I235" t="str">
            <v>13-58</v>
          </cell>
          <cell r="J235" t="str">
            <v>3880</v>
          </cell>
          <cell r="K235" t="str">
            <v>491-05022</v>
          </cell>
          <cell r="L235" t="str">
            <v>2400</v>
          </cell>
          <cell r="M235" t="str">
            <v/>
          </cell>
          <cell r="N235" t="str">
            <v>254</v>
          </cell>
        </row>
        <row r="236">
          <cell r="A236" t="str">
            <v>STACJA ROBOCZA</v>
          </cell>
          <cell r="B236" t="str">
            <v>NEC PMVT Desktop P III 450</v>
          </cell>
          <cell r="C236" t="str">
            <v>491-3817</v>
          </cell>
          <cell r="D236" t="str">
            <v>0690109</v>
          </cell>
          <cell r="E236" t="str">
            <v xml:space="preserve">AZ </v>
          </cell>
          <cell r="F236" t="str">
            <v xml:space="preserve">BARTCZAK-DUDA            WIESŁAWA       </v>
          </cell>
          <cell r="G236" t="str">
            <v>U-14</v>
          </cell>
          <cell r="H236" t="str">
            <v>503A</v>
          </cell>
          <cell r="I236" t="str">
            <v>22-61</v>
          </cell>
          <cell r="J236" t="str">
            <v>78</v>
          </cell>
          <cell r="K236" t="str">
            <v>491-03817</v>
          </cell>
          <cell r="L236" t="str">
            <v>450</v>
          </cell>
          <cell r="M236" t="str">
            <v/>
          </cell>
          <cell r="N236" t="str">
            <v>128</v>
          </cell>
        </row>
        <row r="237">
          <cell r="A237" t="str">
            <v>STACJA ROBOCZA</v>
          </cell>
          <cell r="B237" t="str">
            <v>COMPAQ DESKPRO 2000 DT 5120 M1080</v>
          </cell>
          <cell r="C237" t="str">
            <v>491-2805</v>
          </cell>
          <cell r="D237" t="str">
            <v>8651HVS52356</v>
          </cell>
          <cell r="E237" t="str">
            <v xml:space="preserve">AZ </v>
          </cell>
          <cell r="F237" t="str">
            <v xml:space="preserve">NOWACKI                  ANDRZEJ        </v>
          </cell>
          <cell r="G237" t="str">
            <v>U-14</v>
          </cell>
          <cell r="H237" t="str">
            <v>507</v>
          </cell>
          <cell r="I237" t="str">
            <v>13-58</v>
          </cell>
          <cell r="J237" t="str">
            <v>3880</v>
          </cell>
          <cell r="K237" t="str">
            <v>491-02805</v>
          </cell>
          <cell r="L237" t="str">
            <v>120</v>
          </cell>
          <cell r="M237" t="str">
            <v/>
          </cell>
          <cell r="N237" t="str">
            <v/>
          </cell>
        </row>
        <row r="238">
          <cell r="A238" t="str">
            <v>STACJA ROBOCZA</v>
          </cell>
          <cell r="B238" t="str">
            <v>DELL Optiplex GX1M P II 450</v>
          </cell>
          <cell r="C238" t="str">
            <v>491-3658</v>
          </cell>
          <cell r="D238" t="str">
            <v>QDXTY</v>
          </cell>
          <cell r="E238" t="str">
            <v xml:space="preserve">AZ </v>
          </cell>
          <cell r="F238" t="str">
            <v xml:space="preserve">SZTAJNERT                EWA            </v>
          </cell>
          <cell r="G238" t="str">
            <v>U-14</v>
          </cell>
          <cell r="H238" t="str">
            <v>501</v>
          </cell>
          <cell r="I238" t="str">
            <v>13-60</v>
          </cell>
          <cell r="J238" t="str">
            <v>2071</v>
          </cell>
          <cell r="K238" t="str">
            <v>491-03658</v>
          </cell>
          <cell r="L238" t="str">
            <v>450</v>
          </cell>
          <cell r="M238" t="str">
            <v/>
          </cell>
          <cell r="N238" t="str">
            <v>64</v>
          </cell>
        </row>
        <row r="239">
          <cell r="A239" t="str">
            <v>STACJA ROBOCZA</v>
          </cell>
          <cell r="B239" t="str">
            <v>ZENITH Z STATION P166</v>
          </cell>
          <cell r="C239" t="str">
            <v>491-3017</v>
          </cell>
          <cell r="D239" t="str">
            <v>GVDD72901456</v>
          </cell>
          <cell r="E239" t="str">
            <v xml:space="preserve">AZ </v>
          </cell>
          <cell r="F239" t="str">
            <v xml:space="preserve">TROJANOWSKI              MAREK          </v>
          </cell>
          <cell r="G239" t="str">
            <v>U-14</v>
          </cell>
          <cell r="H239" t="str">
            <v>503</v>
          </cell>
          <cell r="I239" t="str">
            <v>13-40</v>
          </cell>
          <cell r="J239" t="str">
            <v>1029</v>
          </cell>
          <cell r="K239" t="str">
            <v>491-03017</v>
          </cell>
          <cell r="L239" t="str">
            <v>166</v>
          </cell>
          <cell r="M239" t="str">
            <v/>
          </cell>
          <cell r="N239" t="str">
            <v/>
          </cell>
        </row>
        <row r="240">
          <cell r="A240" t="str">
            <v>NOTEBOOK</v>
          </cell>
          <cell r="B240" t="str">
            <v>NEC VERSA SX PII 366 14.1" XGA TFT</v>
          </cell>
          <cell r="C240" t="str">
            <v>491-3849</v>
          </cell>
          <cell r="D240" t="str">
            <v>G834900000</v>
          </cell>
          <cell r="E240" t="str">
            <v xml:space="preserve">AZ </v>
          </cell>
          <cell r="F240" t="str">
            <v xml:space="preserve">POTOK                    ANDRZEJ        </v>
          </cell>
          <cell r="G240" t="str">
            <v>U-14</v>
          </cell>
          <cell r="H240" t="str">
            <v>709</v>
          </cell>
          <cell r="I240" t="str">
            <v>39-71</v>
          </cell>
          <cell r="J240" t="str">
            <v>5642</v>
          </cell>
          <cell r="K240" t="str">
            <v>491-03849</v>
          </cell>
          <cell r="L240" t="str">
            <v>366</v>
          </cell>
          <cell r="M240" t="str">
            <v/>
          </cell>
          <cell r="N240" t="str">
            <v>64</v>
          </cell>
        </row>
        <row r="241">
          <cell r="A241" t="str">
            <v>STACJA ROBOCZA</v>
          </cell>
          <cell r="B241" t="str">
            <v>DELL Optiplex GX1MT 350</v>
          </cell>
          <cell r="C241" t="str">
            <v>491-3499</v>
          </cell>
          <cell r="D241" t="str">
            <v>PKN41</v>
          </cell>
          <cell r="E241" t="str">
            <v xml:space="preserve">AZ </v>
          </cell>
          <cell r="F241" t="str">
            <v xml:space="preserve">KOKOSZKA                 SŁAWOMIR       </v>
          </cell>
          <cell r="G241" t="str">
            <v>U-14</v>
          </cell>
          <cell r="H241" t="str">
            <v>708</v>
          </cell>
          <cell r="I241" t="str">
            <v>13-63</v>
          </cell>
          <cell r="J241" t="str">
            <v>1808</v>
          </cell>
          <cell r="K241" t="str">
            <v>491-03499</v>
          </cell>
          <cell r="L241" t="str">
            <v>350</v>
          </cell>
          <cell r="M241" t="str">
            <v/>
          </cell>
          <cell r="N241" t="str">
            <v>64</v>
          </cell>
        </row>
        <row r="242">
          <cell r="A242" t="str">
            <v>STACJA ROBOCZA</v>
          </cell>
          <cell r="B242" t="str">
            <v>NEC Power Mate VT P III 600</v>
          </cell>
          <cell r="C242" t="str">
            <v>491-4226</v>
          </cell>
          <cell r="D242" t="str">
            <v>0065060</v>
          </cell>
          <cell r="E242" t="str">
            <v xml:space="preserve">BT </v>
          </cell>
          <cell r="F242" t="str">
            <v xml:space="preserve">JĘDRZEJCZYK              KAROL          </v>
          </cell>
          <cell r="G242" t="str">
            <v>U-12</v>
          </cell>
          <cell r="H242" t="str">
            <v>220</v>
          </cell>
          <cell r="I242" t="str">
            <v>18-41</v>
          </cell>
          <cell r="J242" t="str">
            <v>319</v>
          </cell>
          <cell r="K242" t="str">
            <v>491-04226</v>
          </cell>
          <cell r="L242" t="str">
            <v>600</v>
          </cell>
          <cell r="M242" t="str">
            <v/>
          </cell>
          <cell r="N242" t="str">
            <v/>
          </cell>
        </row>
        <row r="243">
          <cell r="A243" t="str">
            <v>STACJA ROBOCZA</v>
          </cell>
          <cell r="B243" t="str">
            <v>COMPAQ DESKPRO EXD PIII 733</v>
          </cell>
          <cell r="C243" t="str">
            <v>491-4300</v>
          </cell>
          <cell r="D243" t="str">
            <v>8036FR4ZE438</v>
          </cell>
          <cell r="E243" t="str">
            <v xml:space="preserve">BT </v>
          </cell>
          <cell r="F243" t="str">
            <v xml:space="preserve">BILNY                    JERZY          </v>
          </cell>
          <cell r="G243" t="str">
            <v>U-11</v>
          </cell>
          <cell r="H243" t="str">
            <v>211</v>
          </cell>
          <cell r="I243" t="str">
            <v>16-40</v>
          </cell>
          <cell r="J243" t="str">
            <v>54</v>
          </cell>
          <cell r="K243" t="str">
            <v>491-04300</v>
          </cell>
          <cell r="L243" t="str">
            <v>733</v>
          </cell>
          <cell r="M243" t="str">
            <v/>
          </cell>
          <cell r="N243" t="str">
            <v>255</v>
          </cell>
        </row>
        <row r="244">
          <cell r="A244" t="str">
            <v>STACJA ROBOCZA</v>
          </cell>
          <cell r="B244" t="str">
            <v>DELL Optiplex GX1M 350</v>
          </cell>
          <cell r="C244" t="str">
            <v>491-3599</v>
          </cell>
          <cell r="D244" t="str">
            <v>PKGYY</v>
          </cell>
          <cell r="E244" t="str">
            <v xml:space="preserve">BT </v>
          </cell>
          <cell r="F244" t="str">
            <v xml:space="preserve">PĘCINA                   WANDA          </v>
          </cell>
          <cell r="G244" t="str">
            <v>U-11</v>
          </cell>
          <cell r="H244" t="str">
            <v>712</v>
          </cell>
          <cell r="I244" t="str">
            <v>10-34</v>
          </cell>
          <cell r="J244" t="str">
            <v>8122</v>
          </cell>
          <cell r="K244" t="str">
            <v>491-03599</v>
          </cell>
          <cell r="L244" t="str">
            <v>350</v>
          </cell>
          <cell r="M244" t="str">
            <v/>
          </cell>
          <cell r="N244" t="str">
            <v>64</v>
          </cell>
        </row>
        <row r="245">
          <cell r="A245" t="str">
            <v>STACJA ROBOCZA</v>
          </cell>
          <cell r="B245" t="str">
            <v>NEC POWER MATE PIII 450</v>
          </cell>
          <cell r="C245" t="str">
            <v>491-3963</v>
          </cell>
          <cell r="D245" t="str">
            <v>Z0042109</v>
          </cell>
          <cell r="E245" t="str">
            <v xml:space="preserve">CA </v>
          </cell>
          <cell r="F245" t="str">
            <v xml:space="preserve">NOWAK                    JOLANTA        </v>
          </cell>
          <cell r="G245" t="str">
            <v>U-2/3</v>
          </cell>
          <cell r="H245" t="str">
            <v>306</v>
          </cell>
          <cell r="I245" t="str">
            <v>34-79</v>
          </cell>
          <cell r="J245" t="str">
            <v>184</v>
          </cell>
          <cell r="K245" t="str">
            <v>491-03963</v>
          </cell>
          <cell r="L245" t="str">
            <v>450</v>
          </cell>
          <cell r="M245" t="str">
            <v/>
          </cell>
          <cell r="N245" t="str">
            <v>64</v>
          </cell>
        </row>
        <row r="246">
          <cell r="A246" t="str">
            <v>NOTEBOOK</v>
          </cell>
          <cell r="B246" t="str">
            <v>DELL Latitude C600</v>
          </cell>
          <cell r="C246" t="str">
            <v>491-4878</v>
          </cell>
          <cell r="D246" t="str">
            <v>7LXY60J</v>
          </cell>
          <cell r="E246" t="str">
            <v xml:space="preserve">CA </v>
          </cell>
          <cell r="F246" t="str">
            <v xml:space="preserve">MAREK                    ADAM           </v>
          </cell>
          <cell r="G246" t="str">
            <v>U-2/3</v>
          </cell>
          <cell r="H246" t="str">
            <v>306</v>
          </cell>
          <cell r="I246" t="str">
            <v>34-78</v>
          </cell>
          <cell r="J246" t="str">
            <v>559</v>
          </cell>
          <cell r="K246" t="str">
            <v>491-04878</v>
          </cell>
          <cell r="L246" t="str">
            <v>700</v>
          </cell>
          <cell r="M246" t="str">
            <v/>
          </cell>
          <cell r="N246" t="str">
            <v>128</v>
          </cell>
        </row>
        <row r="247">
          <cell r="A247" t="str">
            <v>STACJA ROBOCZA</v>
          </cell>
          <cell r="B247" t="str">
            <v>NEC POWER MATE PIII 450</v>
          </cell>
          <cell r="C247" t="str">
            <v>491-3958</v>
          </cell>
          <cell r="D247" t="str">
            <v>Z0055109</v>
          </cell>
          <cell r="E247" t="str">
            <v xml:space="preserve">CA </v>
          </cell>
          <cell r="F247" t="str">
            <v xml:space="preserve">MAREK                    ADAM           </v>
          </cell>
          <cell r="G247" t="str">
            <v>U-2/3</v>
          </cell>
          <cell r="H247" t="str">
            <v>306</v>
          </cell>
          <cell r="I247" t="str">
            <v>34-78</v>
          </cell>
          <cell r="J247" t="str">
            <v>559</v>
          </cell>
          <cell r="K247" t="str">
            <v>491-03958</v>
          </cell>
          <cell r="L247" t="str">
            <v>450</v>
          </cell>
          <cell r="M247" t="str">
            <v/>
          </cell>
          <cell r="N247" t="str">
            <v>128</v>
          </cell>
        </row>
        <row r="248">
          <cell r="A248" t="str">
            <v>STACJA ROBOCZA</v>
          </cell>
          <cell r="B248" t="str">
            <v>NEC POWER MATE PIII 450</v>
          </cell>
          <cell r="C248" t="str">
            <v>491-3961</v>
          </cell>
          <cell r="D248" t="str">
            <v>Z0061109</v>
          </cell>
          <cell r="E248" t="str">
            <v xml:space="preserve">CA </v>
          </cell>
          <cell r="F248" t="str">
            <v xml:space="preserve">ŁEPETA                   KRZYSZTOF      </v>
          </cell>
          <cell r="G248" t="str">
            <v>U-2/3</v>
          </cell>
          <cell r="H248" t="str">
            <v>306</v>
          </cell>
          <cell r="I248" t="str">
            <v>34-79</v>
          </cell>
          <cell r="J248" t="str">
            <v>9761</v>
          </cell>
          <cell r="K248" t="str">
            <v>491-03961</v>
          </cell>
          <cell r="L248" t="str">
            <v>450</v>
          </cell>
          <cell r="M248" t="str">
            <v/>
          </cell>
          <cell r="N248" t="str">
            <v>64</v>
          </cell>
        </row>
        <row r="249">
          <cell r="A249" t="str">
            <v>NOTEBOOK</v>
          </cell>
          <cell r="B249" t="str">
            <v>COMPAQ ARMADA E500  PIII 600</v>
          </cell>
          <cell r="C249" t="str">
            <v>491-4352</v>
          </cell>
          <cell r="D249" t="str">
            <v>7J0ADN98Y01N</v>
          </cell>
          <cell r="E249" t="str">
            <v xml:space="preserve">CA </v>
          </cell>
          <cell r="F249" t="str">
            <v xml:space="preserve">WŁODARCZYK               PRZEMYSŁAW     </v>
          </cell>
          <cell r="G249" t="str">
            <v>U-2/3</v>
          </cell>
          <cell r="H249" t="str">
            <v>306</v>
          </cell>
          <cell r="I249" t="str">
            <v>34-92</v>
          </cell>
          <cell r="J249" t="str">
            <v>9627</v>
          </cell>
          <cell r="K249" t="str">
            <v>491-04352</v>
          </cell>
          <cell r="L249" t="str">
            <v>600</v>
          </cell>
          <cell r="M249" t="str">
            <v>TMA: uszkodzona karta sieciowa, nie został zinw</v>
          </cell>
          <cell r="N249" t="str">
            <v>128</v>
          </cell>
        </row>
        <row r="250">
          <cell r="A250" t="str">
            <v>STACJA ROBOCZA</v>
          </cell>
          <cell r="B250" t="str">
            <v>DELL Optiplex GX1L 266</v>
          </cell>
          <cell r="C250" t="str">
            <v>491-3302</v>
          </cell>
          <cell r="D250" t="str">
            <v>NM18K</v>
          </cell>
          <cell r="E250" t="str">
            <v xml:space="preserve">CA </v>
          </cell>
          <cell r="F250" t="str">
            <v xml:space="preserve">STOLARCZYK               ANIELA         </v>
          </cell>
          <cell r="G250" t="str">
            <v>U-2</v>
          </cell>
          <cell r="H250" t="str">
            <v>311</v>
          </cell>
          <cell r="I250" t="str">
            <v>19-37</v>
          </cell>
          <cell r="J250" t="str">
            <v>5390</v>
          </cell>
          <cell r="K250" t="str">
            <v>491-03302</v>
          </cell>
          <cell r="L250" t="str">
            <v>266</v>
          </cell>
          <cell r="M250" t="str">
            <v/>
          </cell>
          <cell r="N250" t="str">
            <v>160</v>
          </cell>
        </row>
        <row r="251">
          <cell r="A251" t="str">
            <v>STACJA ROBOCZA</v>
          </cell>
          <cell r="B251" t="str">
            <v>DELL Optiplex GX150</v>
          </cell>
          <cell r="C251" t="str">
            <v>491-4683</v>
          </cell>
          <cell r="D251" t="str">
            <v>F8QX60J</v>
          </cell>
          <cell r="E251" t="str">
            <v xml:space="preserve">CA </v>
          </cell>
          <cell r="F251" t="str">
            <v xml:space="preserve">MAREK                    ADAM           </v>
          </cell>
          <cell r="G251" t="str">
            <v>U-2/3</v>
          </cell>
          <cell r="H251" t="str">
            <v>306</v>
          </cell>
          <cell r="I251" t="str">
            <v>34-78</v>
          </cell>
          <cell r="J251" t="str">
            <v>559</v>
          </cell>
          <cell r="K251" t="str">
            <v>491-04683</v>
          </cell>
          <cell r="L251" t="str">
            <v>1000</v>
          </cell>
          <cell r="M251" t="str">
            <v/>
          </cell>
          <cell r="N251" t="str">
            <v>255</v>
          </cell>
        </row>
        <row r="252">
          <cell r="A252" t="str">
            <v>STACJA ROBOCZA</v>
          </cell>
          <cell r="B252" t="str">
            <v>COMPAQ DESKPRO EXD PIII 733</v>
          </cell>
          <cell r="C252" t="str">
            <v>491-4301</v>
          </cell>
          <cell r="D252" t="str">
            <v>8036FR4ZE521</v>
          </cell>
          <cell r="E252" t="str">
            <v xml:space="preserve">CA </v>
          </cell>
          <cell r="F252" t="str">
            <v xml:space="preserve">WŁODARCZYK               PRZEMYSŁAW     </v>
          </cell>
          <cell r="G252" t="str">
            <v>U-2/3</v>
          </cell>
          <cell r="H252" t="str">
            <v>306</v>
          </cell>
          <cell r="I252" t="str">
            <v>34-92</v>
          </cell>
          <cell r="J252" t="str">
            <v>9627</v>
          </cell>
          <cell r="K252" t="str">
            <v>491-04301</v>
          </cell>
          <cell r="L252" t="str">
            <v>733</v>
          </cell>
          <cell r="M252" t="str">
            <v>OK55J</v>
          </cell>
          <cell r="N252" t="str">
            <v>127</v>
          </cell>
        </row>
        <row r="253">
          <cell r="A253" t="str">
            <v>STACJA ROBOCZA</v>
          </cell>
          <cell r="B253" t="str">
            <v>DELL Optiplex GX1L 350</v>
          </cell>
          <cell r="C253" t="str">
            <v>491-3544</v>
          </cell>
          <cell r="D253" t="str">
            <v>PDZBP</v>
          </cell>
          <cell r="E253" t="str">
            <v xml:space="preserve">CA </v>
          </cell>
          <cell r="F253" t="str">
            <v xml:space="preserve">ZIMOWSKA                 IWONA          </v>
          </cell>
          <cell r="G253" t="str">
            <v>U-2</v>
          </cell>
          <cell r="H253" t="str">
            <v>311</v>
          </cell>
          <cell r="I253" t="str">
            <v>41-33</v>
          </cell>
          <cell r="J253" t="str">
            <v>3389</v>
          </cell>
          <cell r="K253" t="str">
            <v>491-03544</v>
          </cell>
          <cell r="L253" t="str">
            <v>350</v>
          </cell>
          <cell r="M253" t="str">
            <v>OK55J</v>
          </cell>
          <cell r="N253" t="str">
            <v>256</v>
          </cell>
        </row>
        <row r="254">
          <cell r="A254" t="str">
            <v>STACJA ROBOCZA</v>
          </cell>
          <cell r="B254" t="str">
            <v>COMPAQ DESKPRO EXD PIII 733</v>
          </cell>
          <cell r="C254" t="str">
            <v>491-4448</v>
          </cell>
          <cell r="D254" t="str">
            <v>8036FR4ZE458</v>
          </cell>
          <cell r="E254" t="str">
            <v xml:space="preserve">CA </v>
          </cell>
          <cell r="F254" t="str">
            <v xml:space="preserve">WOLSKA                   VIOLETTA       </v>
          </cell>
          <cell r="G254" t="str">
            <v>U-2/3</v>
          </cell>
          <cell r="H254" t="str">
            <v>306</v>
          </cell>
          <cell r="I254" t="str">
            <v>19-37</v>
          </cell>
          <cell r="J254" t="str">
            <v>169</v>
          </cell>
          <cell r="K254" t="str">
            <v>491-04448</v>
          </cell>
          <cell r="L254" t="str">
            <v>733</v>
          </cell>
          <cell r="M254" t="str">
            <v/>
          </cell>
          <cell r="N254" t="str">
            <v>127</v>
          </cell>
        </row>
        <row r="255">
          <cell r="A255" t="str">
            <v>STACJA ROBOCZA</v>
          </cell>
          <cell r="B255" t="str">
            <v>DELL Optiplex GX150</v>
          </cell>
          <cell r="C255" t="str">
            <v>491-4825</v>
          </cell>
          <cell r="D255" t="str">
            <v>9L3Y60J</v>
          </cell>
          <cell r="E255" t="str">
            <v xml:space="preserve">CI </v>
          </cell>
          <cell r="F255" t="str">
            <v xml:space="preserve">KŁYSIK                   ADAM           </v>
          </cell>
          <cell r="G255" t="str">
            <v>U-12</v>
          </cell>
          <cell r="H255" t="str">
            <v>407</v>
          </cell>
          <cell r="I255" t="str">
            <v>15-41</v>
          </cell>
          <cell r="J255" t="str">
            <v>489</v>
          </cell>
          <cell r="K255" t="str">
            <v>491-04825</v>
          </cell>
          <cell r="L255" t="str">
            <v>1000</v>
          </cell>
          <cell r="M255" t="str">
            <v/>
          </cell>
          <cell r="N255" t="str">
            <v>255</v>
          </cell>
        </row>
        <row r="256">
          <cell r="A256" t="str">
            <v>STACJA ROBOCZA</v>
          </cell>
          <cell r="B256" t="str">
            <v>Dell Optiplex GX1M P III 450</v>
          </cell>
          <cell r="C256" t="str">
            <v>491-4864</v>
          </cell>
          <cell r="D256" t="str">
            <v>RBPMX</v>
          </cell>
          <cell r="E256" t="str">
            <v xml:space="preserve">CI </v>
          </cell>
          <cell r="F256" t="str">
            <v xml:space="preserve">KŁYSIK                   ADAM           </v>
          </cell>
          <cell r="G256" t="str">
            <v>U-12</v>
          </cell>
          <cell r="H256" t="str">
            <v>407</v>
          </cell>
          <cell r="I256" t="str">
            <v>15-41</v>
          </cell>
          <cell r="J256" t="str">
            <v>489</v>
          </cell>
          <cell r="K256" t="str">
            <v/>
          </cell>
          <cell r="L256" t="str">
            <v>450</v>
          </cell>
          <cell r="M256" t="str">
            <v>na urlopie</v>
          </cell>
          <cell r="N256" t="str">
            <v/>
          </cell>
        </row>
        <row r="257">
          <cell r="A257" t="str">
            <v>STACJA ROBOCZA</v>
          </cell>
          <cell r="B257" t="str">
            <v>NEC PowerMate VT Destop P III 450</v>
          </cell>
          <cell r="C257" t="str">
            <v>491-4025</v>
          </cell>
          <cell r="D257" t="str">
            <v>0673109</v>
          </cell>
          <cell r="E257" t="str">
            <v xml:space="preserve">CK </v>
          </cell>
          <cell r="F257" t="str">
            <v xml:space="preserve">PABICH                   KRZYSZTOF      </v>
          </cell>
          <cell r="G257" t="str">
            <v>U-16</v>
          </cell>
          <cell r="H257" t="str">
            <v>22</v>
          </cell>
          <cell r="I257" t="str">
            <v>41-22</v>
          </cell>
          <cell r="J257" t="str">
            <v>9031</v>
          </cell>
          <cell r="K257" t="str">
            <v>491-04025</v>
          </cell>
          <cell r="L257" t="str">
            <v>450</v>
          </cell>
          <cell r="M257" t="str">
            <v/>
          </cell>
          <cell r="N257" t="str">
            <v>128</v>
          </cell>
        </row>
        <row r="258">
          <cell r="A258" t="str">
            <v>STACJA ROBOCZA</v>
          </cell>
          <cell r="B258" t="str">
            <v>Dell Optiplex GX1M P III 450</v>
          </cell>
          <cell r="C258" t="str">
            <v>491-4872</v>
          </cell>
          <cell r="D258" t="str">
            <v>RBPMY</v>
          </cell>
          <cell r="E258" t="str">
            <v xml:space="preserve">CK </v>
          </cell>
          <cell r="F258" t="str">
            <v xml:space="preserve">BURESZ                   RUŻENA         </v>
          </cell>
          <cell r="G258" t="str">
            <v>U-16</v>
          </cell>
          <cell r="H258" t="str">
            <v>19</v>
          </cell>
          <cell r="I258" t="str">
            <v>40-25</v>
          </cell>
          <cell r="J258" t="str">
            <v>55</v>
          </cell>
          <cell r="K258" t="str">
            <v>491-04872</v>
          </cell>
          <cell r="L258" t="str">
            <v>450</v>
          </cell>
          <cell r="M258" t="str">
            <v/>
          </cell>
          <cell r="N258" t="str">
            <v>192</v>
          </cell>
        </row>
        <row r="259">
          <cell r="A259" t="str">
            <v>NOTEBOOK</v>
          </cell>
          <cell r="B259" t="str">
            <v>NEC VERSA SX PII 366 14.1" XGA TFT</v>
          </cell>
          <cell r="C259" t="str">
            <v>491-3846</v>
          </cell>
          <cell r="D259" t="str">
            <v>G834900003</v>
          </cell>
          <cell r="E259" t="str">
            <v xml:space="preserve">CK </v>
          </cell>
          <cell r="F259" t="str">
            <v xml:space="preserve">BYKOWSKI                 PAWEŁ          </v>
          </cell>
          <cell r="G259" t="str">
            <v>U-16</v>
          </cell>
          <cell r="H259" t="str">
            <v>19</v>
          </cell>
          <cell r="I259" t="str">
            <v>48-02</v>
          </cell>
          <cell r="J259" t="str">
            <v>9094</v>
          </cell>
          <cell r="K259" t="str">
            <v/>
          </cell>
          <cell r="L259" t="str">
            <v>366</v>
          </cell>
          <cell r="M259" t="str">
            <v/>
          </cell>
          <cell r="N259" t="str">
            <v/>
          </cell>
        </row>
        <row r="260">
          <cell r="A260" t="str">
            <v>NOTEBOOK</v>
          </cell>
          <cell r="B260" t="str">
            <v>NEC VERSA SX PII 366 14.1" XGA TFT</v>
          </cell>
          <cell r="C260" t="str">
            <v>491-3728</v>
          </cell>
          <cell r="D260" t="str">
            <v>G697700014</v>
          </cell>
          <cell r="E260" t="str">
            <v xml:space="preserve">CK </v>
          </cell>
          <cell r="F260" t="str">
            <v xml:space="preserve">KĘSY                     SŁAWOMIR       </v>
          </cell>
          <cell r="G260" t="str">
            <v>U-16</v>
          </cell>
          <cell r="H260" t="str">
            <v>20</v>
          </cell>
          <cell r="I260" t="str">
            <v>35-86</v>
          </cell>
          <cell r="J260" t="str">
            <v>9228</v>
          </cell>
          <cell r="K260" t="str">
            <v>491-03728</v>
          </cell>
          <cell r="L260" t="str">
            <v>366</v>
          </cell>
          <cell r="M260" t="str">
            <v/>
          </cell>
          <cell r="N260" t="str">
            <v>128</v>
          </cell>
        </row>
        <row r="261">
          <cell r="A261" t="str">
            <v>STACJA ROBOCZA</v>
          </cell>
          <cell r="B261" t="str">
            <v>COMPAQ DESKPRO EXD PIII 733</v>
          </cell>
          <cell r="C261" t="str">
            <v>491-4246</v>
          </cell>
          <cell r="D261" t="str">
            <v>8036FR4ZE454</v>
          </cell>
          <cell r="E261" t="str">
            <v xml:space="preserve">CK </v>
          </cell>
          <cell r="F261" t="str">
            <v xml:space="preserve">BROŻYŃSKA                LUCYNA         </v>
          </cell>
          <cell r="G261" t="str">
            <v>U-11</v>
          </cell>
          <cell r="H261" t="str">
            <v>505</v>
          </cell>
          <cell r="I261" t="str">
            <v>26-88</v>
          </cell>
          <cell r="J261" t="str">
            <v>43</v>
          </cell>
          <cell r="K261" t="str">
            <v>491-04246</v>
          </cell>
          <cell r="L261" t="str">
            <v>733</v>
          </cell>
          <cell r="M261" t="str">
            <v/>
          </cell>
          <cell r="N261" t="str">
            <v>127</v>
          </cell>
        </row>
        <row r="262">
          <cell r="A262" t="str">
            <v>STACJA ROBOCZA</v>
          </cell>
          <cell r="B262" t="str">
            <v>DELL Optiplex GX1L 266</v>
          </cell>
          <cell r="C262" t="str">
            <v>491-3279</v>
          </cell>
          <cell r="D262" t="str">
            <v>NM193</v>
          </cell>
          <cell r="E262" t="str">
            <v xml:space="preserve">CK </v>
          </cell>
          <cell r="F262" t="str">
            <v xml:space="preserve">OWCZAREK                 JOANNA         </v>
          </cell>
          <cell r="G262" t="str">
            <v>U-11</v>
          </cell>
          <cell r="H262" t="str">
            <v>506A</v>
          </cell>
          <cell r="I262" t="str">
            <v>26-88</v>
          </cell>
          <cell r="J262" t="str">
            <v>684</v>
          </cell>
          <cell r="K262" t="str">
            <v>491-03279</v>
          </cell>
          <cell r="L262" t="str">
            <v>266</v>
          </cell>
          <cell r="M262" t="str">
            <v/>
          </cell>
          <cell r="N262" t="str">
            <v>128</v>
          </cell>
        </row>
        <row r="263">
          <cell r="A263" t="str">
            <v>STACJA ROBOCZA</v>
          </cell>
          <cell r="B263" t="str">
            <v>COMPAQ DESKPRO EXD PIII 733</v>
          </cell>
          <cell r="C263" t="str">
            <v>491-4385</v>
          </cell>
          <cell r="D263" t="str">
            <v>8036FR4ZE549</v>
          </cell>
          <cell r="E263" t="str">
            <v xml:space="preserve">CK </v>
          </cell>
          <cell r="F263" t="str">
            <v xml:space="preserve">TRYKACZ                  TERESA         </v>
          </cell>
          <cell r="G263" t="str">
            <v>U-16</v>
          </cell>
          <cell r="H263" t="str">
            <v>21</v>
          </cell>
          <cell r="I263" t="str">
            <v>11-47</v>
          </cell>
          <cell r="J263" t="str">
            <v>1021</v>
          </cell>
          <cell r="K263" t="str">
            <v>491-04385</v>
          </cell>
          <cell r="L263" t="str">
            <v>733</v>
          </cell>
          <cell r="M263" t="str">
            <v/>
          </cell>
          <cell r="N263" t="str">
            <v>127</v>
          </cell>
        </row>
        <row r="264">
          <cell r="A264" t="str">
            <v>STACJA ROBOCZA</v>
          </cell>
          <cell r="B264" t="str">
            <v>KOMPUTER PC/AT</v>
          </cell>
          <cell r="C264" t="str">
            <v>491-1620/K024</v>
          </cell>
          <cell r="D264" t="str">
            <v>0B23A</v>
          </cell>
          <cell r="E264" t="str">
            <v xml:space="preserve">CK </v>
          </cell>
          <cell r="F264" t="str">
            <v xml:space="preserve">BYKOWSKI                 PAWEŁ          </v>
          </cell>
          <cell r="G264" t="str">
            <v>U-16</v>
          </cell>
          <cell r="H264" t="str">
            <v>19</v>
          </cell>
          <cell r="I264" t="str">
            <v>48-02</v>
          </cell>
          <cell r="J264" t="str">
            <v>9094</v>
          </cell>
          <cell r="K264" t="str">
            <v>491-01620-K024</v>
          </cell>
          <cell r="L264" t="str">
            <v>800</v>
          </cell>
          <cell r="M264" t="str">
            <v>OK57J</v>
          </cell>
          <cell r="N264" t="str">
            <v>512</v>
          </cell>
        </row>
        <row r="265">
          <cell r="A265" t="str">
            <v>STACJA ROBOCZA</v>
          </cell>
          <cell r="B265" t="str">
            <v>COMPAQ DESKPRO EXD PIII 733</v>
          </cell>
          <cell r="C265" t="str">
            <v>491-4329</v>
          </cell>
          <cell r="D265" t="str">
            <v>8036FR4ZE228</v>
          </cell>
          <cell r="E265" t="str">
            <v xml:space="preserve">CK </v>
          </cell>
          <cell r="F265" t="str">
            <v xml:space="preserve">KĘSY                     SŁAWOMIR       </v>
          </cell>
          <cell r="G265" t="str">
            <v>U-16</v>
          </cell>
          <cell r="H265" t="str">
            <v>20</v>
          </cell>
          <cell r="I265" t="str">
            <v>35-86</v>
          </cell>
          <cell r="J265" t="str">
            <v>9228</v>
          </cell>
          <cell r="K265" t="str">
            <v>491-04329</v>
          </cell>
          <cell r="L265" t="str">
            <v>733</v>
          </cell>
          <cell r="M265" t="str">
            <v/>
          </cell>
          <cell r="N265" t="str">
            <v>511</v>
          </cell>
        </row>
        <row r="266">
          <cell r="A266" t="str">
            <v>STACJA ROBOCZA</v>
          </cell>
          <cell r="B266" t="str">
            <v>DELL Optiplex GX240</v>
          </cell>
          <cell r="C266" t="str">
            <v>491-4913</v>
          </cell>
          <cell r="D266" t="str">
            <v>HRCK90J</v>
          </cell>
          <cell r="E266" t="str">
            <v xml:space="preserve">CK </v>
          </cell>
          <cell r="F266" t="str">
            <v xml:space="preserve">BYKOWSKI                 PAWEŁ          </v>
          </cell>
          <cell r="G266" t="str">
            <v>U-16</v>
          </cell>
          <cell r="H266" t="str">
            <v>19</v>
          </cell>
          <cell r="I266" t="str">
            <v>48-02</v>
          </cell>
          <cell r="J266" t="str">
            <v>9094</v>
          </cell>
          <cell r="K266" t="str">
            <v>ELB-R42787C5AQ6</v>
          </cell>
          <cell r="L266" t="str">
            <v>1500</v>
          </cell>
          <cell r="M266" t="str">
            <v>OK57J</v>
          </cell>
          <cell r="N266" t="str">
            <v/>
          </cell>
        </row>
        <row r="267">
          <cell r="A267" t="str">
            <v>STACJA ROBOCZA</v>
          </cell>
          <cell r="B267" t="str">
            <v>DELL PRECISION  WS340</v>
          </cell>
          <cell r="C267" t="str">
            <v>491-4915</v>
          </cell>
          <cell r="D267" t="str">
            <v>19LK90J</v>
          </cell>
          <cell r="E267" t="str">
            <v xml:space="preserve">CK </v>
          </cell>
          <cell r="F267" t="str">
            <v xml:space="preserve">PABICH                   KRZYSZTOF      </v>
          </cell>
          <cell r="G267" t="str">
            <v>U-16</v>
          </cell>
          <cell r="H267" t="str">
            <v>22</v>
          </cell>
          <cell r="I267" t="str">
            <v>41-22</v>
          </cell>
          <cell r="J267" t="str">
            <v>9031</v>
          </cell>
          <cell r="K267" t="str">
            <v>491-04915</v>
          </cell>
          <cell r="L267" t="str">
            <v>1800</v>
          </cell>
          <cell r="M267" t="str">
            <v/>
          </cell>
          <cell r="N267" t="str">
            <v>512</v>
          </cell>
        </row>
        <row r="268">
          <cell r="A268" t="str">
            <v>STACJA ROBOCZA</v>
          </cell>
          <cell r="B268" t="str">
            <v>DELL Optiplex GX150</v>
          </cell>
          <cell r="C268" t="str">
            <v>491-4754</v>
          </cell>
          <cell r="D268" t="str">
            <v>31RX60J</v>
          </cell>
          <cell r="E268" t="str">
            <v xml:space="preserve">CK </v>
          </cell>
          <cell r="F268" t="str">
            <v xml:space="preserve">BYKOWSKI                 PAWEŁ          </v>
          </cell>
          <cell r="G268" t="str">
            <v>U-16</v>
          </cell>
          <cell r="H268" t="str">
            <v>19</v>
          </cell>
          <cell r="I268" t="str">
            <v>48-02</v>
          </cell>
          <cell r="J268" t="str">
            <v>9094</v>
          </cell>
          <cell r="K268" t="str">
            <v>491-04754</v>
          </cell>
          <cell r="L268" t="str">
            <v>1000</v>
          </cell>
          <cell r="M268" t="str">
            <v/>
          </cell>
          <cell r="N268" t="str">
            <v>255</v>
          </cell>
        </row>
        <row r="269">
          <cell r="A269" t="str">
            <v>STACJA ROBOCZA</v>
          </cell>
          <cell r="B269" t="str">
            <v>DELL Optiplex GX240</v>
          </cell>
          <cell r="C269" t="str">
            <v>491-4914</v>
          </cell>
          <cell r="D269" t="str">
            <v>DRCK90J</v>
          </cell>
          <cell r="E269" t="str">
            <v xml:space="preserve">CK </v>
          </cell>
          <cell r="F269" t="str">
            <v xml:space="preserve">KĘSY                     SŁAWOMIR       </v>
          </cell>
          <cell r="G269" t="str">
            <v>U-16</v>
          </cell>
          <cell r="H269" t="str">
            <v>20</v>
          </cell>
          <cell r="I269" t="str">
            <v>35-86</v>
          </cell>
          <cell r="J269" t="str">
            <v>9228</v>
          </cell>
          <cell r="K269" t="str">
            <v>491-04914</v>
          </cell>
          <cell r="L269" t="str">
            <v>1500</v>
          </cell>
          <cell r="M269" t="str">
            <v/>
          </cell>
          <cell r="N269" t="str">
            <v>256</v>
          </cell>
        </row>
        <row r="270">
          <cell r="A270" t="str">
            <v>STACJA ROBOCZA</v>
          </cell>
          <cell r="B270" t="str">
            <v>DELL Optiplex GX1L 266</v>
          </cell>
          <cell r="C270" t="str">
            <v>491-3250</v>
          </cell>
          <cell r="D270" t="str">
            <v>NM16W</v>
          </cell>
          <cell r="E270" t="str">
            <v xml:space="preserve">CK </v>
          </cell>
          <cell r="F270" t="str">
            <v xml:space="preserve">ZAJĄC                    GRAŻYNA        </v>
          </cell>
          <cell r="G270" t="str">
            <v>U-16</v>
          </cell>
          <cell r="H270" t="str">
            <v>21</v>
          </cell>
          <cell r="I270" t="str">
            <v>11-47</v>
          </cell>
          <cell r="J270" t="str">
            <v>1130</v>
          </cell>
          <cell r="K270" t="str">
            <v>491-03250</v>
          </cell>
          <cell r="L270" t="str">
            <v>266</v>
          </cell>
          <cell r="M270" t="str">
            <v/>
          </cell>
          <cell r="N270" t="str">
            <v>128</v>
          </cell>
        </row>
        <row r="271">
          <cell r="A271" t="str">
            <v>STACJA ROBOCZA</v>
          </cell>
          <cell r="B271" t="str">
            <v>DELL Optiplex GX150</v>
          </cell>
          <cell r="C271" t="str">
            <v>491-4837</v>
          </cell>
          <cell r="D271" t="str">
            <v>GSPX60J</v>
          </cell>
          <cell r="E271" t="str">
            <v xml:space="preserve">CK </v>
          </cell>
          <cell r="F271" t="str">
            <v xml:space="preserve">PRAŁAT                   ELŻBIETA       </v>
          </cell>
          <cell r="G271" t="str">
            <v>U-16</v>
          </cell>
          <cell r="H271" t="str">
            <v>21</v>
          </cell>
          <cell r="I271" t="str">
            <v>15-75</v>
          </cell>
          <cell r="J271" t="str">
            <v>746</v>
          </cell>
          <cell r="K271" t="str">
            <v>491-04837</v>
          </cell>
          <cell r="L271" t="str">
            <v>1000</v>
          </cell>
          <cell r="M271" t="str">
            <v/>
          </cell>
          <cell r="N271" t="str">
            <v>255</v>
          </cell>
        </row>
        <row r="272">
          <cell r="A272" t="str">
            <v>STACJA ROBOCZA</v>
          </cell>
          <cell r="B272" t="str">
            <v>DELL Optiplex GX1L 266</v>
          </cell>
          <cell r="C272" t="str">
            <v>491-3265</v>
          </cell>
          <cell r="D272" t="str">
            <v>NM15X</v>
          </cell>
          <cell r="E272" t="str">
            <v xml:space="preserve">CU </v>
          </cell>
          <cell r="F272" t="str">
            <v xml:space="preserve">MISZCZAK                 ANNA           </v>
          </cell>
          <cell r="G272" t="str">
            <v>U-2/3</v>
          </cell>
          <cell r="H272" t="str">
            <v>306</v>
          </cell>
          <cell r="I272" t="str">
            <v>30-40</v>
          </cell>
          <cell r="J272" t="str">
            <v>569</v>
          </cell>
          <cell r="K272" t="str">
            <v>491-03265</v>
          </cell>
          <cell r="L272" t="str">
            <v>266</v>
          </cell>
          <cell r="M272" t="str">
            <v>OK55J</v>
          </cell>
          <cell r="N272" t="str">
            <v>96</v>
          </cell>
        </row>
        <row r="273">
          <cell r="A273" t="str">
            <v>STACJA ROBOCZA</v>
          </cell>
          <cell r="B273" t="str">
            <v>NEC PowerMate VT Destop P III 450</v>
          </cell>
          <cell r="C273" t="str">
            <v>491-3908</v>
          </cell>
          <cell r="D273" t="str">
            <v>0266109</v>
          </cell>
          <cell r="E273" t="str">
            <v xml:space="preserve">CU </v>
          </cell>
          <cell r="F273" t="str">
            <v xml:space="preserve">BARTOSIEWICZ             BARTOSZ        </v>
          </cell>
          <cell r="G273" t="str">
            <v>U-11</v>
          </cell>
          <cell r="H273" t="str">
            <v>410</v>
          </cell>
          <cell r="I273" t="str">
            <v>14-71</v>
          </cell>
          <cell r="J273" t="str">
            <v>9572</v>
          </cell>
          <cell r="K273" t="str">
            <v>BARTEK</v>
          </cell>
          <cell r="L273" t="str">
            <v>450</v>
          </cell>
          <cell r="M273" t="str">
            <v/>
          </cell>
          <cell r="N273" t="str">
            <v/>
          </cell>
        </row>
        <row r="274">
          <cell r="A274" t="str">
            <v>NOTEBOOK</v>
          </cell>
          <cell r="B274" t="str">
            <v>ZENITH Z NOTE 6000</v>
          </cell>
          <cell r="C274" t="str">
            <v>491-3089</v>
          </cell>
          <cell r="D274" t="str">
            <v>5477000034</v>
          </cell>
          <cell r="E274" t="str">
            <v xml:space="preserve">CU </v>
          </cell>
          <cell r="F274" t="str">
            <v xml:space="preserve">MISZCZAK                 ANNA           </v>
          </cell>
          <cell r="G274" t="str">
            <v>U-2/3</v>
          </cell>
          <cell r="H274" t="str">
            <v>306</v>
          </cell>
          <cell r="I274" t="str">
            <v>30-40</v>
          </cell>
          <cell r="J274" t="str">
            <v>569</v>
          </cell>
          <cell r="K274" t="str">
            <v/>
          </cell>
          <cell r="L274" t="str">
            <v>200</v>
          </cell>
          <cell r="M274" t="str">
            <v>JMAS: za slaby</v>
          </cell>
          <cell r="N274" t="str">
            <v/>
          </cell>
        </row>
        <row r="275">
          <cell r="A275" t="str">
            <v>STACJA ROBOCZA</v>
          </cell>
          <cell r="B275" t="str">
            <v>DELL Optiplex GX1L 266</v>
          </cell>
          <cell r="C275" t="str">
            <v>491-3236</v>
          </cell>
          <cell r="D275" t="str">
            <v>NM179</v>
          </cell>
          <cell r="E275" t="str">
            <v xml:space="preserve">CU </v>
          </cell>
          <cell r="F275" t="str">
            <v xml:space="preserve">SKRZYPEK                 ANNA           </v>
          </cell>
          <cell r="G275" t="str">
            <v>U-11</v>
          </cell>
          <cell r="H275" t="str">
            <v>308</v>
          </cell>
          <cell r="I275" t="str">
            <v>10-80</v>
          </cell>
          <cell r="J275" t="str">
            <v>949</v>
          </cell>
          <cell r="K275" t="str">
            <v>491-03236</v>
          </cell>
          <cell r="L275" t="str">
            <v>266</v>
          </cell>
          <cell r="M275" t="str">
            <v/>
          </cell>
          <cell r="N275" t="str">
            <v>160</v>
          </cell>
        </row>
        <row r="276">
          <cell r="A276" t="str">
            <v>STACJA ROBOCZA</v>
          </cell>
          <cell r="B276" t="str">
            <v>COMPAQ DESKPRO EXD PIII 733</v>
          </cell>
          <cell r="C276" t="str">
            <v>491-4377</v>
          </cell>
          <cell r="D276" t="str">
            <v>8036FR4ZE507</v>
          </cell>
          <cell r="E276" t="str">
            <v xml:space="preserve">CU </v>
          </cell>
          <cell r="F276" t="str">
            <v xml:space="preserve">KARGULEWICZ              MARIOLA        </v>
          </cell>
          <cell r="G276" t="str">
            <v>U-11</v>
          </cell>
          <cell r="H276" t="str">
            <v>211</v>
          </cell>
          <cell r="I276" t="str">
            <v>14-72</v>
          </cell>
          <cell r="J276" t="str">
            <v>387</v>
          </cell>
          <cell r="K276" t="str">
            <v>491-04377</v>
          </cell>
          <cell r="L276" t="str">
            <v>733</v>
          </cell>
          <cell r="M276" t="str">
            <v/>
          </cell>
          <cell r="N276" t="str">
            <v>127</v>
          </cell>
        </row>
        <row r="277">
          <cell r="A277" t="str">
            <v>STACJA ROBOCZA</v>
          </cell>
          <cell r="B277" t="str">
            <v>DELL Optiplex GX150</v>
          </cell>
          <cell r="C277" t="str">
            <v>491-4712</v>
          </cell>
          <cell r="D277" t="str">
            <v>11WX60J</v>
          </cell>
          <cell r="E277" t="str">
            <v xml:space="preserve">CU </v>
          </cell>
          <cell r="F277" t="str">
            <v xml:space="preserve">ROMAŃSKA                 ALICJA         </v>
          </cell>
          <cell r="G277" t="str">
            <v>U-11</v>
          </cell>
          <cell r="H277" t="str">
            <v>410</v>
          </cell>
          <cell r="I277" t="str">
            <v>40-10</v>
          </cell>
          <cell r="J277" t="str">
            <v>855</v>
          </cell>
          <cell r="K277" t="str">
            <v>491-04712</v>
          </cell>
          <cell r="L277" t="str">
            <v>1000</v>
          </cell>
          <cell r="M277" t="str">
            <v/>
          </cell>
          <cell r="N277" t="str">
            <v>255</v>
          </cell>
        </row>
        <row r="278">
          <cell r="A278" t="str">
            <v>STACJA ROBOCZA</v>
          </cell>
          <cell r="B278" t="str">
            <v>DELL Optiplex GX1L 266</v>
          </cell>
          <cell r="C278" t="str">
            <v>491-3407</v>
          </cell>
          <cell r="D278" t="str">
            <v>NM1G4</v>
          </cell>
          <cell r="E278" t="str">
            <v xml:space="preserve">CU </v>
          </cell>
          <cell r="F278" t="str">
            <v xml:space="preserve">BOROWIECKA               LIDIA          </v>
          </cell>
          <cell r="G278" t="str">
            <v>U-11</v>
          </cell>
          <cell r="H278" t="str">
            <v>308</v>
          </cell>
          <cell r="I278" t="str">
            <v>34-75</v>
          </cell>
          <cell r="J278" t="str">
            <v>69</v>
          </cell>
          <cell r="K278" t="str">
            <v>491-03407</v>
          </cell>
          <cell r="L278" t="str">
            <v>266</v>
          </cell>
          <cell r="M278" t="str">
            <v/>
          </cell>
          <cell r="N278" t="str">
            <v>96</v>
          </cell>
        </row>
        <row r="279">
          <cell r="A279" t="str">
            <v>STACJA ROBOCZA</v>
          </cell>
          <cell r="B279" t="str">
            <v>DELL Optiplex GX150</v>
          </cell>
          <cell r="C279" t="str">
            <v>491-4713</v>
          </cell>
          <cell r="D279" t="str">
            <v>HKVX60J</v>
          </cell>
          <cell r="E279" t="str">
            <v xml:space="preserve">CU </v>
          </cell>
          <cell r="F279" t="str">
            <v xml:space="preserve">KRZACZYŃSKI              MIROSŁAW       </v>
          </cell>
          <cell r="G279" t="str">
            <v>U-11</v>
          </cell>
          <cell r="H279" t="str">
            <v>411</v>
          </cell>
          <cell r="I279" t="str">
            <v>15-12</v>
          </cell>
          <cell r="J279" t="str">
            <v>403</v>
          </cell>
          <cell r="K279" t="str">
            <v>491-04713</v>
          </cell>
          <cell r="L279" t="str">
            <v>1000</v>
          </cell>
          <cell r="M279" t="str">
            <v/>
          </cell>
          <cell r="N279" t="str">
            <v>255</v>
          </cell>
        </row>
        <row r="280">
          <cell r="A280" t="str">
            <v>STACJA ROBOCZA</v>
          </cell>
          <cell r="B280" t="str">
            <v>NEC PowerMate VT Destop P III 450</v>
          </cell>
          <cell r="C280" t="str">
            <v>491-3997</v>
          </cell>
          <cell r="D280" t="str">
            <v>0297109</v>
          </cell>
          <cell r="E280" t="str">
            <v xml:space="preserve">CU </v>
          </cell>
          <cell r="F280" t="str">
            <v xml:space="preserve">DRZEWOSZ                 JANINA         </v>
          </cell>
          <cell r="G280" t="str">
            <v>U-11</v>
          </cell>
          <cell r="H280" t="str">
            <v>412</v>
          </cell>
          <cell r="I280" t="str">
            <v>17-43</v>
          </cell>
          <cell r="J280" t="str">
            <v>144</v>
          </cell>
          <cell r="K280" t="str">
            <v>491-03997</v>
          </cell>
          <cell r="L280" t="str">
            <v>450</v>
          </cell>
          <cell r="M280" t="str">
            <v/>
          </cell>
          <cell r="N280" t="str">
            <v>192</v>
          </cell>
        </row>
        <row r="281">
          <cell r="A281" t="str">
            <v>NOTEBOOK</v>
          </cell>
          <cell r="B281" t="str">
            <v>DELL Latitude C610</v>
          </cell>
          <cell r="C281" t="str">
            <v>491-4973</v>
          </cell>
          <cell r="D281" t="str">
            <v>9103F0J</v>
          </cell>
          <cell r="E281" t="str">
            <v xml:space="preserve">D  </v>
          </cell>
          <cell r="F281" t="str">
            <v xml:space="preserve">NAJGEBAUER               EDWARD         </v>
          </cell>
          <cell r="G281" t="str">
            <v>U-11</v>
          </cell>
          <cell r="H281" t="str">
            <v>206</v>
          </cell>
          <cell r="I281" t="str">
            <v>1111</v>
          </cell>
          <cell r="J281" t="str">
            <v>653</v>
          </cell>
          <cell r="K281" t="str">
            <v>491-04973</v>
          </cell>
          <cell r="L281" t="str">
            <v>733</v>
          </cell>
          <cell r="M281" t="str">
            <v/>
          </cell>
          <cell r="N281" t="str">
            <v>127</v>
          </cell>
        </row>
        <row r="282">
          <cell r="A282" t="str">
            <v>STACJA ROBOCZA</v>
          </cell>
          <cell r="B282" t="str">
            <v>DELL Optiplex GX1L 266</v>
          </cell>
          <cell r="C282" t="str">
            <v>491-3329</v>
          </cell>
          <cell r="D282" t="str">
            <v>NM1HP</v>
          </cell>
          <cell r="E282" t="str">
            <v xml:space="preserve">DF </v>
          </cell>
          <cell r="F282" t="str">
            <v xml:space="preserve">KOPREK                   HENRYK         </v>
          </cell>
          <cell r="G282" t="str">
            <v>U-11</v>
          </cell>
          <cell r="H282" t="str">
            <v>203</v>
          </cell>
          <cell r="I282" t="str">
            <v>1111</v>
          </cell>
          <cell r="J282" t="str">
            <v>6629</v>
          </cell>
          <cell r="K282" t="str">
            <v>491-03329</v>
          </cell>
          <cell r="L282" t="str">
            <v>266</v>
          </cell>
          <cell r="M282" t="str">
            <v>OK51J</v>
          </cell>
          <cell r="N282" t="str">
            <v>64</v>
          </cell>
        </row>
        <row r="283">
          <cell r="A283" t="str">
            <v>NOTEBOOK</v>
          </cell>
          <cell r="B283" t="str">
            <v>NEC VERSA SX PII 366 14.1" XGA TFT</v>
          </cell>
          <cell r="C283" t="str">
            <v>491-3726</v>
          </cell>
          <cell r="D283" t="str">
            <v>G697700002</v>
          </cell>
          <cell r="E283" t="str">
            <v xml:space="preserve">DF </v>
          </cell>
          <cell r="F283" t="str">
            <v xml:space="preserve">KOPREK                   HENRYK         </v>
          </cell>
          <cell r="G283" t="str">
            <v>U-11</v>
          </cell>
          <cell r="H283" t="str">
            <v>203</v>
          </cell>
          <cell r="I283" t="str">
            <v>1111</v>
          </cell>
          <cell r="J283" t="str">
            <v>6629</v>
          </cell>
          <cell r="K283" t="str">
            <v>491-03726</v>
          </cell>
          <cell r="L283" t="str">
            <v>366</v>
          </cell>
          <cell r="M283" t="str">
            <v/>
          </cell>
          <cell r="N283" t="str">
            <v>64</v>
          </cell>
        </row>
        <row r="284">
          <cell r="A284" t="str">
            <v>STACJA ROBOCZA</v>
          </cell>
          <cell r="B284" t="str">
            <v>COMPAQ DESKPRO EXD PIII 733</v>
          </cell>
          <cell r="C284" t="str">
            <v>491-4395</v>
          </cell>
          <cell r="D284" t="str">
            <v>8036FR4ZE547</v>
          </cell>
          <cell r="E284" t="str">
            <v xml:space="preserve">DF </v>
          </cell>
          <cell r="F284" t="str">
            <v xml:space="preserve">ZAJDER                   IZABELA        </v>
          </cell>
          <cell r="G284" t="str">
            <v>U-11</v>
          </cell>
          <cell r="H284" t="str">
            <v>203</v>
          </cell>
          <cell r="I284" t="str">
            <v>10-35</v>
          </cell>
          <cell r="J284" t="str">
            <v>1135</v>
          </cell>
          <cell r="K284" t="str">
            <v>491-04395</v>
          </cell>
          <cell r="L284" t="str">
            <v>733</v>
          </cell>
          <cell r="M284" t="str">
            <v/>
          </cell>
          <cell r="N284" t="str">
            <v>127</v>
          </cell>
        </row>
        <row r="285">
          <cell r="A285" t="str">
            <v>STACJA ROBOCZA</v>
          </cell>
          <cell r="B285" t="str">
            <v>DELL Optiplex GX1M P II 450</v>
          </cell>
          <cell r="C285" t="str">
            <v>491-3650</v>
          </cell>
          <cell r="D285" t="str">
            <v>P9ZKF</v>
          </cell>
          <cell r="E285" t="str">
            <v xml:space="preserve">DP </v>
          </cell>
          <cell r="F285" t="str">
            <v xml:space="preserve">MARUSZAK                 EDWARD         </v>
          </cell>
          <cell r="G285" t="str">
            <v>U-11</v>
          </cell>
          <cell r="H285" t="str">
            <v>306</v>
          </cell>
          <cell r="I285" t="str">
            <v>18-03</v>
          </cell>
          <cell r="J285" t="str">
            <v>551</v>
          </cell>
          <cell r="K285" t="str">
            <v>491-03650</v>
          </cell>
          <cell r="L285" t="str">
            <v>450</v>
          </cell>
          <cell r="M285" t="str">
            <v/>
          </cell>
          <cell r="N285" t="str">
            <v>64</v>
          </cell>
        </row>
        <row r="286">
          <cell r="A286" t="str">
            <v>STACJA ROBOCZA</v>
          </cell>
          <cell r="B286" t="str">
            <v>COMPAQ DESKPRO EXD PIII 733</v>
          </cell>
          <cell r="C286" t="str">
            <v>491-4348</v>
          </cell>
          <cell r="D286" t="str">
            <v>8036FR4Z6585</v>
          </cell>
          <cell r="E286" t="str">
            <v xml:space="preserve">DP </v>
          </cell>
          <cell r="F286" t="str">
            <v xml:space="preserve">MARUSZAK                 EDWARD         </v>
          </cell>
          <cell r="G286" t="str">
            <v>U-11</v>
          </cell>
          <cell r="H286" t="str">
            <v>306</v>
          </cell>
          <cell r="I286" t="str">
            <v>18-03</v>
          </cell>
          <cell r="J286" t="str">
            <v>551</v>
          </cell>
          <cell r="K286" t="str">
            <v>491-04348</v>
          </cell>
          <cell r="L286" t="str">
            <v>733</v>
          </cell>
          <cell r="M286" t="str">
            <v/>
          </cell>
          <cell r="N286" t="str">
            <v>127</v>
          </cell>
        </row>
        <row r="287">
          <cell r="A287" t="str">
            <v>NOTEBOOK</v>
          </cell>
          <cell r="B287" t="str">
            <v>DELL Latitude C640</v>
          </cell>
          <cell r="C287" t="str">
            <v>491-5059</v>
          </cell>
          <cell r="D287" t="str">
            <v>D3RGL0J</v>
          </cell>
          <cell r="E287" t="str">
            <v>DSC</v>
          </cell>
          <cell r="F287" t="str">
            <v xml:space="preserve">FRĄCZKOWSKI              PIOTR          </v>
          </cell>
          <cell r="G287" t="str">
            <v>U-12</v>
          </cell>
          <cell r="H287" t="str">
            <v>347</v>
          </cell>
          <cell r="I287" t="str">
            <v>10-39</v>
          </cell>
          <cell r="J287" t="str">
            <v>190</v>
          </cell>
          <cell r="K287" t="str">
            <v/>
          </cell>
          <cell r="L287" t="str">
            <v>1800</v>
          </cell>
          <cell r="M287" t="str">
            <v/>
          </cell>
          <cell r="N287" t="str">
            <v/>
          </cell>
        </row>
        <row r="288">
          <cell r="A288" t="str">
            <v>STACJA ROBOCZA</v>
          </cell>
          <cell r="B288" t="str">
            <v>COMPAQ DESKPRO EXD PIII 733</v>
          </cell>
          <cell r="C288" t="str">
            <v>491-4411</v>
          </cell>
          <cell r="D288" t="str">
            <v>8036FR4ZE542</v>
          </cell>
          <cell r="E288" t="str">
            <v>DSC</v>
          </cell>
          <cell r="F288" t="str">
            <v xml:space="preserve">FRĄCZKOWSKI              PIOTR          </v>
          </cell>
          <cell r="G288" t="str">
            <v>U-12</v>
          </cell>
          <cell r="H288" t="str">
            <v>347</v>
          </cell>
          <cell r="I288" t="str">
            <v>10-39</v>
          </cell>
          <cell r="J288" t="str">
            <v>190</v>
          </cell>
          <cell r="K288" t="str">
            <v>491-04411</v>
          </cell>
          <cell r="L288" t="str">
            <v>733</v>
          </cell>
          <cell r="M288" t="str">
            <v/>
          </cell>
          <cell r="N288" t="str">
            <v>127</v>
          </cell>
        </row>
        <row r="289">
          <cell r="A289" t="str">
            <v>STACJA ROBOCZA</v>
          </cell>
          <cell r="B289" t="str">
            <v>DELL Optiplex GX1MT 350</v>
          </cell>
          <cell r="C289" t="str">
            <v>491-3621</v>
          </cell>
          <cell r="D289" t="str">
            <v>PFONC</v>
          </cell>
          <cell r="E289" t="str">
            <v>DSC</v>
          </cell>
          <cell r="F289" t="str">
            <v xml:space="preserve">MĄCZKA                   SYLWIA         </v>
          </cell>
          <cell r="G289" t="str">
            <v>U-12</v>
          </cell>
          <cell r="H289" t="str">
            <v>347</v>
          </cell>
          <cell r="I289" t="str">
            <v>10-39</v>
          </cell>
          <cell r="J289" t="str">
            <v>5630</v>
          </cell>
          <cell r="K289" t="str">
            <v>491-03621</v>
          </cell>
          <cell r="L289" t="str">
            <v>350</v>
          </cell>
          <cell r="M289" t="str">
            <v/>
          </cell>
          <cell r="N289" t="str">
            <v>64</v>
          </cell>
        </row>
        <row r="290">
          <cell r="A290" t="str">
            <v>STACJA ROBOCZA</v>
          </cell>
          <cell r="B290" t="str">
            <v>DELL Optiplex GX1L 450</v>
          </cell>
          <cell r="C290" t="str">
            <v>491-3628</v>
          </cell>
          <cell r="D290" t="str">
            <v>PF8H9</v>
          </cell>
          <cell r="E290" t="str">
            <v xml:space="preserve">DT </v>
          </cell>
          <cell r="F290" t="str">
            <v xml:space="preserve">BILKOWSKI                EUGENIUSZ      </v>
          </cell>
          <cell r="G290" t="str">
            <v>U-11</v>
          </cell>
          <cell r="H290" t="str">
            <v>SEKRETARIA</v>
          </cell>
          <cell r="I290" t="str">
            <v>10-31</v>
          </cell>
          <cell r="J290" t="str">
            <v>14</v>
          </cell>
          <cell r="K290" t="str">
            <v>491-03628</v>
          </cell>
          <cell r="L290" t="str">
            <v>450</v>
          </cell>
          <cell r="M290" t="str">
            <v/>
          </cell>
          <cell r="N290" t="str">
            <v>256</v>
          </cell>
        </row>
        <row r="291">
          <cell r="A291" t="str">
            <v>STACJA ROBOCZA</v>
          </cell>
          <cell r="B291" t="str">
            <v>KOMPUTER PC/AT</v>
          </cell>
          <cell r="C291" t="str">
            <v>491-1620/1678</v>
          </cell>
          <cell r="D291" t="str">
            <v>238003</v>
          </cell>
          <cell r="E291" t="str">
            <v xml:space="preserve">DT </v>
          </cell>
          <cell r="F291" t="str">
            <v xml:space="preserve">BUGAJSKA                 LIDIA          </v>
          </cell>
          <cell r="G291" t="str">
            <v>U-11</v>
          </cell>
          <cell r="H291" t="str">
            <v>SEKRETARIA</v>
          </cell>
          <cell r="I291" t="str">
            <v>10-31</v>
          </cell>
          <cell r="J291" t="str">
            <v>18</v>
          </cell>
          <cell r="K291" t="str">
            <v>491-01620-1678</v>
          </cell>
          <cell r="L291" t="str">
            <v>333</v>
          </cell>
          <cell r="M291" t="str">
            <v/>
          </cell>
          <cell r="N291" t="str">
            <v>192</v>
          </cell>
        </row>
        <row r="292">
          <cell r="A292" t="str">
            <v>NOTEBOOK</v>
          </cell>
          <cell r="B292" t="str">
            <v>DELL Latitude C600</v>
          </cell>
          <cell r="C292" t="str">
            <v>491-4879</v>
          </cell>
          <cell r="D292" t="str">
            <v>DLXY60J</v>
          </cell>
          <cell r="E292" t="str">
            <v xml:space="preserve">DT </v>
          </cell>
          <cell r="F292" t="str">
            <v xml:space="preserve">BILKOWSKI                EUGENIUSZ      </v>
          </cell>
          <cell r="G292" t="str">
            <v>U-11</v>
          </cell>
          <cell r="H292" t="str">
            <v>SEKRETARIA</v>
          </cell>
          <cell r="I292" t="str">
            <v>10-31</v>
          </cell>
          <cell r="J292" t="str">
            <v>14</v>
          </cell>
          <cell r="K292" t="str">
            <v>DELL DLXY60J</v>
          </cell>
          <cell r="L292" t="str">
            <v>700</v>
          </cell>
          <cell r="M292" t="str">
            <v/>
          </cell>
          <cell r="N292" t="str">
            <v/>
          </cell>
        </row>
        <row r="293">
          <cell r="A293" t="str">
            <v>STACJA ROBOCZA</v>
          </cell>
          <cell r="B293" t="str">
            <v>DELL Optiplex GX1L 350</v>
          </cell>
          <cell r="C293" t="str">
            <v>491-3531</v>
          </cell>
          <cell r="D293" t="str">
            <v>PKGNM</v>
          </cell>
          <cell r="E293" t="str">
            <v xml:space="preserve">EE </v>
          </cell>
          <cell r="F293" t="str">
            <v xml:space="preserve">KWAPISZ                  MACIEJ         </v>
          </cell>
          <cell r="G293" t="str">
            <v>U-11</v>
          </cell>
          <cell r="H293" t="str">
            <v>312</v>
          </cell>
          <cell r="I293" t="str">
            <v>15-52</v>
          </cell>
          <cell r="J293" t="str">
            <v>404</v>
          </cell>
          <cell r="K293" t="str">
            <v>491-03531</v>
          </cell>
          <cell r="L293" t="str">
            <v>350</v>
          </cell>
          <cell r="M293" t="str">
            <v>ZINWENTARYZOWANY</v>
          </cell>
          <cell r="N293" t="str">
            <v>256</v>
          </cell>
        </row>
        <row r="294">
          <cell r="A294" t="str">
            <v>STACJA ROBOCZA</v>
          </cell>
          <cell r="B294" t="str">
            <v>DELL Optiplex GX150</v>
          </cell>
          <cell r="C294" t="str">
            <v>491-4828</v>
          </cell>
          <cell r="D294" t="str">
            <v>6KVX60J</v>
          </cell>
          <cell r="E294" t="str">
            <v xml:space="preserve">EE </v>
          </cell>
          <cell r="F294" t="str">
            <v xml:space="preserve">LIPIŃSKA                 MARIOLA        </v>
          </cell>
          <cell r="G294" t="str">
            <v>U-11</v>
          </cell>
          <cell r="H294" t="str">
            <v>313</v>
          </cell>
          <cell r="I294" t="str">
            <v>15-52</v>
          </cell>
          <cell r="J294" t="str">
            <v>516</v>
          </cell>
          <cell r="K294" t="str">
            <v>491-04828</v>
          </cell>
          <cell r="L294" t="str">
            <v>1000</v>
          </cell>
          <cell r="M294" t="str">
            <v/>
          </cell>
          <cell r="N294" t="str">
            <v>255</v>
          </cell>
        </row>
        <row r="295">
          <cell r="A295" t="str">
            <v>STACJA ROBOCZA</v>
          </cell>
          <cell r="B295" t="str">
            <v>DELL Optiplex GX1L 350</v>
          </cell>
          <cell r="C295" t="str">
            <v>491-3532</v>
          </cell>
          <cell r="D295" t="str">
            <v>PKGMZ</v>
          </cell>
          <cell r="E295" t="str">
            <v xml:space="preserve">EE </v>
          </cell>
          <cell r="F295" t="str">
            <v xml:space="preserve">RUDZKI                   JACEK          </v>
          </cell>
          <cell r="G295" t="str">
            <v>U-11</v>
          </cell>
          <cell r="H295" t="str">
            <v>313</v>
          </cell>
          <cell r="I295" t="str">
            <v>15-53</v>
          </cell>
          <cell r="J295" t="str">
            <v>9615</v>
          </cell>
          <cell r="K295" t="str">
            <v>491-03532</v>
          </cell>
          <cell r="L295" t="str">
            <v>350</v>
          </cell>
          <cell r="M295" t="str">
            <v/>
          </cell>
          <cell r="N295" t="str">
            <v>256</v>
          </cell>
        </row>
        <row r="296">
          <cell r="A296" t="str">
            <v>STACJA ROBOCZA</v>
          </cell>
          <cell r="B296" t="str">
            <v>DELL Optiplex GX150</v>
          </cell>
          <cell r="C296" t="str">
            <v>491-4827</v>
          </cell>
          <cell r="D296" t="str">
            <v>7KVX60J</v>
          </cell>
          <cell r="E296" t="str">
            <v xml:space="preserve">EE </v>
          </cell>
          <cell r="F296" t="str">
            <v xml:space="preserve">ZIĘBA                    MAREK          </v>
          </cell>
          <cell r="G296" t="str">
            <v>U-11</v>
          </cell>
          <cell r="H296" t="str">
            <v>313</v>
          </cell>
          <cell r="I296" t="str">
            <v>15-52</v>
          </cell>
          <cell r="J296" t="str">
            <v>1144</v>
          </cell>
          <cell r="K296" t="str">
            <v>491-04827</v>
          </cell>
          <cell r="L296" t="str">
            <v>1000</v>
          </cell>
          <cell r="M296" t="str">
            <v/>
          </cell>
          <cell r="N296" t="str">
            <v>255</v>
          </cell>
        </row>
        <row r="297">
          <cell r="A297" t="str">
            <v>NOTEBOOK</v>
          </cell>
          <cell r="B297" t="str">
            <v>DELL Latitude C600</v>
          </cell>
          <cell r="C297" t="str">
            <v>491-4833</v>
          </cell>
          <cell r="D297" t="str">
            <v>HFXY60J</v>
          </cell>
          <cell r="E297" t="str">
            <v xml:space="preserve">EE </v>
          </cell>
          <cell r="F297" t="str">
            <v xml:space="preserve">LIPIŃSKA                 MARIOLA        </v>
          </cell>
          <cell r="G297" t="str">
            <v>U-11</v>
          </cell>
          <cell r="H297" t="str">
            <v>313</v>
          </cell>
          <cell r="I297" t="str">
            <v>15-52</v>
          </cell>
          <cell r="J297" t="str">
            <v>516</v>
          </cell>
          <cell r="K297" t="str">
            <v>HFXY60J</v>
          </cell>
          <cell r="L297" t="str">
            <v>700</v>
          </cell>
          <cell r="M297" t="str">
            <v/>
          </cell>
          <cell r="N297" t="str">
            <v/>
          </cell>
        </row>
        <row r="298">
          <cell r="A298" t="str">
            <v>STACJA ROBOCZA</v>
          </cell>
          <cell r="B298" t="str">
            <v>COMPAQ DESKPRO EXD PIII 733</v>
          </cell>
          <cell r="C298" t="str">
            <v>491-4455</v>
          </cell>
          <cell r="D298" t="str">
            <v>8036FR4ZE448</v>
          </cell>
          <cell r="E298" t="str">
            <v xml:space="preserve">EE </v>
          </cell>
          <cell r="F298" t="str">
            <v xml:space="preserve">BIEŃKOWSKI               IRENEUSZ       </v>
          </cell>
          <cell r="G298" t="str">
            <v>U-11</v>
          </cell>
          <cell r="H298" t="str">
            <v>313</v>
          </cell>
          <cell r="I298" t="str">
            <v>15-52</v>
          </cell>
          <cell r="J298" t="str">
            <v>9679</v>
          </cell>
          <cell r="K298" t="str">
            <v>491-04455</v>
          </cell>
          <cell r="L298" t="str">
            <v>733</v>
          </cell>
          <cell r="M298" t="str">
            <v>OK55M</v>
          </cell>
          <cell r="N298" t="str">
            <v>127</v>
          </cell>
        </row>
        <row r="299">
          <cell r="A299" t="str">
            <v>STACJA ROBOCZA</v>
          </cell>
          <cell r="B299" t="str">
            <v>COMPAQ DESKPRO EXD PIII 733</v>
          </cell>
          <cell r="C299" t="str">
            <v>491-4290</v>
          </cell>
          <cell r="D299" t="str">
            <v>8037FR4Z2736</v>
          </cell>
          <cell r="E299" t="str">
            <v xml:space="preserve">EE </v>
          </cell>
          <cell r="F299" t="str">
            <v xml:space="preserve">PRZYBYŁO                 MARTA          </v>
          </cell>
          <cell r="G299" t="str">
            <v>U-11</v>
          </cell>
          <cell r="H299" t="str">
            <v>312</v>
          </cell>
          <cell r="I299" t="str">
            <v>15-53</v>
          </cell>
          <cell r="J299" t="str">
            <v>9765</v>
          </cell>
          <cell r="K299" t="str">
            <v>491-04290</v>
          </cell>
          <cell r="L299" t="str">
            <v>733</v>
          </cell>
          <cell r="M299" t="str">
            <v>OK55M</v>
          </cell>
          <cell r="N299" t="str">
            <v>255</v>
          </cell>
        </row>
        <row r="300">
          <cell r="A300" t="str">
            <v>STACJA ROBOCZA</v>
          </cell>
          <cell r="B300" t="str">
            <v>NEC PowerMate VT Destop P III 450</v>
          </cell>
          <cell r="C300" t="str">
            <v>491-3866</v>
          </cell>
          <cell r="D300" t="str">
            <v>0189109</v>
          </cell>
          <cell r="E300" t="str">
            <v xml:space="preserve">EE </v>
          </cell>
          <cell r="F300" t="str">
            <v xml:space="preserve">KWAPISZ                  MACIEJ         </v>
          </cell>
          <cell r="G300" t="str">
            <v>U-11</v>
          </cell>
          <cell r="H300" t="str">
            <v>312</v>
          </cell>
          <cell r="I300" t="str">
            <v>15-52</v>
          </cell>
          <cell r="J300" t="str">
            <v>404</v>
          </cell>
          <cell r="K300" t="str">
            <v>491-03866</v>
          </cell>
          <cell r="L300" t="str">
            <v>450</v>
          </cell>
          <cell r="M300" t="str">
            <v>ZINWENTARYZOWANY</v>
          </cell>
          <cell r="N300" t="str">
            <v>256</v>
          </cell>
        </row>
        <row r="301">
          <cell r="A301" t="str">
            <v>NOTEBOOK</v>
          </cell>
          <cell r="B301" t="str">
            <v>COMPAQ ARMADA E500  PIII 600</v>
          </cell>
          <cell r="C301" t="str">
            <v>491-4374</v>
          </cell>
          <cell r="D301" t="str">
            <v>7J0ADN98Y01L</v>
          </cell>
          <cell r="E301" t="str">
            <v xml:space="preserve">EE </v>
          </cell>
          <cell r="F301" t="str">
            <v xml:space="preserve">ZIĘBA                    MAREK          </v>
          </cell>
          <cell r="G301" t="str">
            <v>U-11</v>
          </cell>
          <cell r="H301" t="str">
            <v>313</v>
          </cell>
          <cell r="I301" t="str">
            <v>15-52</v>
          </cell>
          <cell r="J301" t="str">
            <v>1144</v>
          </cell>
          <cell r="K301" t="str">
            <v>491-04374</v>
          </cell>
          <cell r="L301" t="str">
            <v>600</v>
          </cell>
          <cell r="M301" t="str">
            <v/>
          </cell>
          <cell r="N301" t="str">
            <v>128</v>
          </cell>
        </row>
        <row r="302">
          <cell r="A302" t="str">
            <v>STACJA ROBOCZA</v>
          </cell>
          <cell r="B302" t="str">
            <v>DELL Optiplex GX1M 350</v>
          </cell>
          <cell r="C302" t="str">
            <v>491-3566</v>
          </cell>
          <cell r="D302" t="str">
            <v>PKGPW</v>
          </cell>
          <cell r="E302" t="str">
            <v xml:space="preserve">EI </v>
          </cell>
          <cell r="F302" t="str">
            <v xml:space="preserve">PIĄTEK                   ADAM           </v>
          </cell>
          <cell r="G302" t="str">
            <v>U-16</v>
          </cell>
          <cell r="H302" t="str">
            <v>35</v>
          </cell>
          <cell r="I302" t="str">
            <v>16-80</v>
          </cell>
          <cell r="J302" t="str">
            <v>712</v>
          </cell>
          <cell r="K302" t="str">
            <v>491-03566</v>
          </cell>
          <cell r="L302" t="str">
            <v>350</v>
          </cell>
          <cell r="M302" t="str">
            <v/>
          </cell>
          <cell r="N302" t="str">
            <v>128</v>
          </cell>
        </row>
        <row r="303">
          <cell r="A303" t="str">
            <v>STACJA ROBOCZA</v>
          </cell>
          <cell r="B303" t="str">
            <v>NEC PowerMate VT Destop P III 450</v>
          </cell>
          <cell r="C303" t="str">
            <v>491-3925</v>
          </cell>
          <cell r="D303" t="str">
            <v>0302109</v>
          </cell>
          <cell r="E303" t="str">
            <v xml:space="preserve">EI </v>
          </cell>
          <cell r="F303" t="str">
            <v xml:space="preserve">PIĄTEK                   ALICJA         </v>
          </cell>
          <cell r="G303" t="str">
            <v>U-2</v>
          </cell>
          <cell r="H303" t="str">
            <v>311</v>
          </cell>
          <cell r="I303" t="str">
            <v>16-81</v>
          </cell>
          <cell r="J303" t="str">
            <v>749</v>
          </cell>
          <cell r="K303" t="str">
            <v>491-03925</v>
          </cell>
          <cell r="L303" t="str">
            <v>450</v>
          </cell>
          <cell r="M303" t="str">
            <v/>
          </cell>
          <cell r="N303" t="str">
            <v>64</v>
          </cell>
        </row>
        <row r="304">
          <cell r="A304" t="str">
            <v>STACJA ROBOCZA</v>
          </cell>
          <cell r="B304" t="str">
            <v>NEC PowerMate VT Destop P III 450</v>
          </cell>
          <cell r="C304" t="str">
            <v>491-3904</v>
          </cell>
          <cell r="D304" t="str">
            <v>0274109</v>
          </cell>
          <cell r="E304" t="str">
            <v xml:space="preserve">EI </v>
          </cell>
          <cell r="F304" t="str">
            <v xml:space="preserve">KOMICZ                   IRENA          </v>
          </cell>
          <cell r="G304" t="str">
            <v>U-16</v>
          </cell>
          <cell r="H304" t="str">
            <v>3</v>
          </cell>
          <cell r="I304" t="str">
            <v>22-15</v>
          </cell>
          <cell r="J304" t="str">
            <v>391</v>
          </cell>
          <cell r="K304" t="str">
            <v>491-03904</v>
          </cell>
          <cell r="L304" t="str">
            <v>450</v>
          </cell>
          <cell r="M304" t="str">
            <v/>
          </cell>
          <cell r="N304" t="str">
            <v>64</v>
          </cell>
        </row>
        <row r="305">
          <cell r="A305" t="str">
            <v>STACJA ROBOCZA</v>
          </cell>
          <cell r="B305" t="str">
            <v>DELL Optiplex GX1L 266</v>
          </cell>
          <cell r="C305" t="str">
            <v>491-3393</v>
          </cell>
          <cell r="D305" t="str">
            <v>NM1CR</v>
          </cell>
          <cell r="E305" t="str">
            <v xml:space="preserve">EI </v>
          </cell>
          <cell r="F305" t="str">
            <v xml:space="preserve">KRZYŻKOWSKA              ZOFIA          </v>
          </cell>
          <cell r="G305" t="str">
            <v>U-16</v>
          </cell>
          <cell r="H305" t="str">
            <v>36</v>
          </cell>
          <cell r="I305" t="str">
            <v>16-81</v>
          </cell>
          <cell r="J305" t="str">
            <v>409</v>
          </cell>
          <cell r="K305" t="str">
            <v>491-03393</v>
          </cell>
          <cell r="L305" t="str">
            <v>266</v>
          </cell>
          <cell r="M305" t="str">
            <v/>
          </cell>
          <cell r="N305" t="str">
            <v>256</v>
          </cell>
        </row>
        <row r="306">
          <cell r="A306" t="str">
            <v>STACJA ROBOCZA</v>
          </cell>
          <cell r="B306" t="str">
            <v>DELL Optiplex GX150</v>
          </cell>
          <cell r="C306" t="str">
            <v>491-4686</v>
          </cell>
          <cell r="D306" t="str">
            <v>41WX60J</v>
          </cell>
          <cell r="E306" t="str">
            <v xml:space="preserve">EK </v>
          </cell>
          <cell r="F306" t="str">
            <v xml:space="preserve">PTASZYŃSKA               JOANNA         </v>
          </cell>
          <cell r="G306" t="str">
            <v>U-11</v>
          </cell>
          <cell r="H306" t="str">
            <v>803</v>
          </cell>
          <cell r="I306" t="str">
            <v>15-48</v>
          </cell>
          <cell r="J306" t="str">
            <v>9555</v>
          </cell>
          <cell r="K306" t="str">
            <v>491-04686</v>
          </cell>
          <cell r="L306" t="str">
            <v>1000</v>
          </cell>
          <cell r="M306" t="str">
            <v/>
          </cell>
          <cell r="N306" t="str">
            <v>255</v>
          </cell>
        </row>
        <row r="307">
          <cell r="A307" t="str">
            <v>NOTEBOOK</v>
          </cell>
          <cell r="B307" t="str">
            <v>DELL Latitude C600</v>
          </cell>
          <cell r="C307" t="str">
            <v>491-4822</v>
          </cell>
          <cell r="D307" t="str">
            <v>8LXY60J</v>
          </cell>
          <cell r="E307" t="str">
            <v xml:space="preserve">EK </v>
          </cell>
          <cell r="F307" t="str">
            <v xml:space="preserve">PTASZYŃSKA               JOANNA         </v>
          </cell>
          <cell r="G307" t="str">
            <v>U-11</v>
          </cell>
          <cell r="H307" t="str">
            <v>803</v>
          </cell>
          <cell r="I307" t="str">
            <v>15-48</v>
          </cell>
          <cell r="J307" t="str">
            <v>9555</v>
          </cell>
          <cell r="K307" t="str">
            <v/>
          </cell>
          <cell r="L307" t="str">
            <v>700</v>
          </cell>
          <cell r="M307" t="str">
            <v/>
          </cell>
          <cell r="N307" t="str">
            <v/>
          </cell>
        </row>
        <row r="308">
          <cell r="A308" t="str">
            <v>NOTEBOOK</v>
          </cell>
          <cell r="B308" t="str">
            <v>ZENITH Z STAR 900 150MMX</v>
          </cell>
          <cell r="C308" t="str">
            <v>491-3091</v>
          </cell>
          <cell r="D308" t="str">
            <v>6929300002</v>
          </cell>
          <cell r="E308" t="str">
            <v xml:space="preserve">EK </v>
          </cell>
          <cell r="F308" t="str">
            <v xml:space="preserve">CHODARA                  ELŻBIETA       </v>
          </cell>
          <cell r="G308" t="str">
            <v>U-11</v>
          </cell>
          <cell r="H308" t="str">
            <v>807</v>
          </cell>
          <cell r="I308" t="str">
            <v>15-48</v>
          </cell>
          <cell r="J308" t="str">
            <v>646</v>
          </cell>
          <cell r="K308" t="str">
            <v/>
          </cell>
          <cell r="L308" t="str">
            <v>150</v>
          </cell>
          <cell r="M308" t="str">
            <v>JMAS: za slaby</v>
          </cell>
          <cell r="N308" t="str">
            <v/>
          </cell>
        </row>
        <row r="309">
          <cell r="A309" t="str">
            <v>STACJA ROBOCZA</v>
          </cell>
          <cell r="B309" t="str">
            <v>COMPAQ DESKPRO EXD PIII 733</v>
          </cell>
          <cell r="C309" t="str">
            <v>491-4386</v>
          </cell>
          <cell r="D309" t="str">
            <v>8036FR4ZE412</v>
          </cell>
          <cell r="E309" t="str">
            <v xml:space="preserve">EK </v>
          </cell>
          <cell r="F309" t="str">
            <v xml:space="preserve">CHODARA                  ELŻBIETA       </v>
          </cell>
          <cell r="G309" t="str">
            <v>U-11</v>
          </cell>
          <cell r="H309" t="str">
            <v>807</v>
          </cell>
          <cell r="I309" t="str">
            <v>15-48</v>
          </cell>
          <cell r="J309" t="str">
            <v>646</v>
          </cell>
          <cell r="K309" t="str">
            <v>491-04386</v>
          </cell>
          <cell r="L309" t="str">
            <v>733</v>
          </cell>
          <cell r="M309" t="str">
            <v/>
          </cell>
          <cell r="N309" t="str">
            <v>127</v>
          </cell>
        </row>
        <row r="310">
          <cell r="A310" t="str">
            <v>STACJA ROBOCZA</v>
          </cell>
          <cell r="B310" t="str">
            <v>COMPAQ DESKPRO EXD PIII 733</v>
          </cell>
          <cell r="C310" t="str">
            <v>491-4498</v>
          </cell>
          <cell r="D310" t="str">
            <v>8036FR4ZE387</v>
          </cell>
          <cell r="E310" t="str">
            <v xml:space="preserve">EK </v>
          </cell>
          <cell r="F310" t="str">
            <v xml:space="preserve">PIOTROWSKI               TOMASZ         </v>
          </cell>
          <cell r="G310" t="str">
            <v>U-11</v>
          </cell>
          <cell r="H310" t="str">
            <v>807</v>
          </cell>
          <cell r="I310" t="str">
            <v>12-85</v>
          </cell>
          <cell r="J310" t="str">
            <v>9725</v>
          </cell>
          <cell r="K310" t="str">
            <v>491-04498</v>
          </cell>
          <cell r="L310" t="str">
            <v>733</v>
          </cell>
          <cell r="M310" t="str">
            <v/>
          </cell>
          <cell r="N310" t="str">
            <v>127</v>
          </cell>
        </row>
        <row r="311">
          <cell r="A311" t="str">
            <v>STACJA ROBOCZA</v>
          </cell>
          <cell r="B311" t="str">
            <v>DELL Optiplex GX1L 350</v>
          </cell>
          <cell r="C311" t="str">
            <v>491-3534</v>
          </cell>
          <cell r="D311" t="str">
            <v>PDZBX</v>
          </cell>
          <cell r="E311" t="str">
            <v xml:space="preserve">EK </v>
          </cell>
          <cell r="F311" t="str">
            <v xml:space="preserve">MUSIAŁ                   GRAŻYNA        </v>
          </cell>
          <cell r="G311" t="str">
            <v>U-11</v>
          </cell>
          <cell r="H311" t="str">
            <v>803</v>
          </cell>
          <cell r="I311" t="str">
            <v>15-48</v>
          </cell>
          <cell r="J311" t="str">
            <v>558</v>
          </cell>
          <cell r="K311" t="str">
            <v>491-03534</v>
          </cell>
          <cell r="L311" t="str">
            <v>350</v>
          </cell>
          <cell r="M311" t="str">
            <v/>
          </cell>
          <cell r="N311" t="str">
            <v>64</v>
          </cell>
        </row>
        <row r="312">
          <cell r="A312" t="str">
            <v>STACJA ROBOCZA</v>
          </cell>
          <cell r="B312" t="str">
            <v>DELL Optiplex GX1L 266</v>
          </cell>
          <cell r="C312" t="str">
            <v>491-3416</v>
          </cell>
          <cell r="D312" t="str">
            <v>NM1DB</v>
          </cell>
          <cell r="E312" t="str">
            <v xml:space="preserve">EK </v>
          </cell>
          <cell r="F312" t="str">
            <v xml:space="preserve">PIECHOWICZ               KRYSTYNA       </v>
          </cell>
          <cell r="G312" t="str">
            <v>U-11</v>
          </cell>
          <cell r="H312" t="str">
            <v>803</v>
          </cell>
          <cell r="I312" t="str">
            <v>24-66</v>
          </cell>
          <cell r="J312" t="str">
            <v>753</v>
          </cell>
          <cell r="K312" t="str">
            <v>491-03416</v>
          </cell>
          <cell r="L312" t="str">
            <v>266</v>
          </cell>
          <cell r="M312" t="str">
            <v/>
          </cell>
          <cell r="N312" t="str">
            <v>32</v>
          </cell>
        </row>
        <row r="313">
          <cell r="A313" t="str">
            <v>STACJA ROBOCZA</v>
          </cell>
          <cell r="B313" t="str">
            <v>DELL Optiplex GX1L 266</v>
          </cell>
          <cell r="C313" t="str">
            <v>491-3394</v>
          </cell>
          <cell r="D313" t="str">
            <v>NM1CS</v>
          </cell>
          <cell r="E313" t="str">
            <v xml:space="preserve">EK </v>
          </cell>
          <cell r="F313" t="str">
            <v xml:space="preserve">TURSKA                   MARIANNA       </v>
          </cell>
          <cell r="G313" t="str">
            <v>U-11</v>
          </cell>
          <cell r="H313" t="str">
            <v>803</v>
          </cell>
          <cell r="I313" t="str">
            <v>15-48</v>
          </cell>
          <cell r="J313" t="str">
            <v>1015</v>
          </cell>
          <cell r="K313" t="str">
            <v>491-03394</v>
          </cell>
          <cell r="L313" t="str">
            <v>266</v>
          </cell>
          <cell r="M313" t="str">
            <v>OK55M</v>
          </cell>
          <cell r="N313" t="str">
            <v>160</v>
          </cell>
        </row>
        <row r="314">
          <cell r="A314" t="str">
            <v>STACJA ROBOCZA</v>
          </cell>
          <cell r="B314" t="str">
            <v>COMPAQ DESKPRO EXD PIII 733</v>
          </cell>
          <cell r="C314" t="str">
            <v>491-4481</v>
          </cell>
          <cell r="D314" t="str">
            <v>8036FR4ZE262</v>
          </cell>
          <cell r="E314" t="str">
            <v xml:space="preserve">EK </v>
          </cell>
          <cell r="F314" t="str">
            <v xml:space="preserve">KWIECIEŃ                 STANISŁAWA     </v>
          </cell>
          <cell r="G314" t="str">
            <v>U-11</v>
          </cell>
          <cell r="H314" t="str">
            <v>803</v>
          </cell>
          <cell r="I314" t="str">
            <v>24-66</v>
          </cell>
          <cell r="J314" t="str">
            <v>505</v>
          </cell>
          <cell r="K314" t="str">
            <v>491-04481</v>
          </cell>
          <cell r="L314" t="str">
            <v>733</v>
          </cell>
          <cell r="M314" t="str">
            <v/>
          </cell>
          <cell r="N314" t="str">
            <v>127</v>
          </cell>
        </row>
        <row r="315">
          <cell r="A315" t="str">
            <v>STACJA ROBOCZA</v>
          </cell>
          <cell r="B315" t="str">
            <v>DELL Optiplex GX1L 350</v>
          </cell>
          <cell r="C315" t="str">
            <v>491-3537</v>
          </cell>
          <cell r="D315" t="str">
            <v>PDZB5</v>
          </cell>
          <cell r="E315" t="str">
            <v xml:space="preserve">FA </v>
          </cell>
          <cell r="F315" t="str">
            <v xml:space="preserve">SOŁTYS                   MARIA          </v>
          </cell>
          <cell r="G315" t="str">
            <v>U-11</v>
          </cell>
          <cell r="H315" t="str">
            <v>613</v>
          </cell>
          <cell r="I315" t="str">
            <v>40-27</v>
          </cell>
          <cell r="J315" t="str">
            <v>914</v>
          </cell>
          <cell r="K315" t="str">
            <v>491-03537</v>
          </cell>
          <cell r="L315" t="str">
            <v>350</v>
          </cell>
          <cell r="M315" t="str">
            <v/>
          </cell>
          <cell r="N315" t="str">
            <v>64</v>
          </cell>
        </row>
        <row r="316">
          <cell r="A316" t="str">
            <v>STACJA ROBOCZA</v>
          </cell>
          <cell r="B316" t="str">
            <v>COMPAQ DESKPRO EXD PIII 733</v>
          </cell>
          <cell r="C316" t="str">
            <v>491-4438</v>
          </cell>
          <cell r="D316" t="str">
            <v>8036FR4Z4128</v>
          </cell>
          <cell r="E316" t="str">
            <v xml:space="preserve">FA </v>
          </cell>
          <cell r="F316" t="str">
            <v xml:space="preserve">MICHALCZYK               TERESA         </v>
          </cell>
          <cell r="G316" t="str">
            <v>U-11</v>
          </cell>
          <cell r="H316" t="str">
            <v>613</v>
          </cell>
          <cell r="I316" t="str">
            <v>40-27</v>
          </cell>
          <cell r="J316" t="str">
            <v>9559</v>
          </cell>
          <cell r="K316" t="str">
            <v>491-04438</v>
          </cell>
          <cell r="L316" t="str">
            <v>733</v>
          </cell>
          <cell r="M316" t="str">
            <v/>
          </cell>
          <cell r="N316" t="str">
            <v>127</v>
          </cell>
        </row>
        <row r="317">
          <cell r="A317" t="str">
            <v>STACJA ROBOCZA</v>
          </cell>
          <cell r="B317" t="str">
            <v>DELL Optiplex GX150</v>
          </cell>
          <cell r="C317" t="str">
            <v>491-4709</v>
          </cell>
          <cell r="D317" t="str">
            <v>BMRX60J</v>
          </cell>
          <cell r="E317" t="str">
            <v xml:space="preserve">FA </v>
          </cell>
          <cell r="F317" t="str">
            <v xml:space="preserve">URBAŃSKA                 ELŻBIETA       </v>
          </cell>
          <cell r="G317" t="str">
            <v>U-11</v>
          </cell>
          <cell r="H317" t="str">
            <v>611</v>
          </cell>
          <cell r="I317" t="str">
            <v>14-31</v>
          </cell>
          <cell r="J317" t="str">
            <v>1035</v>
          </cell>
          <cell r="K317" t="str">
            <v>491-04709</v>
          </cell>
          <cell r="L317" t="str">
            <v>1000</v>
          </cell>
          <cell r="M317" t="str">
            <v/>
          </cell>
          <cell r="N317" t="str">
            <v>255</v>
          </cell>
        </row>
        <row r="318">
          <cell r="A318" t="str">
            <v>STACJA ROBOCZA</v>
          </cell>
          <cell r="B318" t="str">
            <v>DELL Optiplex GX150</v>
          </cell>
          <cell r="C318" t="str">
            <v>491-4849</v>
          </cell>
          <cell r="D318" t="str">
            <v>4PRX60J</v>
          </cell>
          <cell r="E318" t="str">
            <v xml:space="preserve">FA </v>
          </cell>
          <cell r="F318" t="str">
            <v xml:space="preserve">JANAS                    ANNA           </v>
          </cell>
          <cell r="G318" t="str">
            <v>U-11</v>
          </cell>
          <cell r="H318" t="str">
            <v>611</v>
          </cell>
          <cell r="I318" t="str">
            <v>40-97</v>
          </cell>
          <cell r="J318" t="str">
            <v>325</v>
          </cell>
          <cell r="K318" t="str">
            <v>491-04849</v>
          </cell>
          <cell r="L318" t="str">
            <v>1000</v>
          </cell>
          <cell r="M318" t="str">
            <v/>
          </cell>
          <cell r="N318" t="str">
            <v>255</v>
          </cell>
        </row>
        <row r="319">
          <cell r="A319" t="str">
            <v>STACJA ROBOCZA</v>
          </cell>
          <cell r="B319" t="str">
            <v>DELL Optiplex GX1L 350</v>
          </cell>
          <cell r="C319" t="str">
            <v>491-3545</v>
          </cell>
          <cell r="D319" t="str">
            <v>PDZC2</v>
          </cell>
          <cell r="E319" t="str">
            <v xml:space="preserve">FA </v>
          </cell>
          <cell r="F319" t="str">
            <v xml:space="preserve">CZUCHRYTA                MARCIN         </v>
          </cell>
          <cell r="G319" t="str">
            <v>U-11</v>
          </cell>
          <cell r="H319" t="str">
            <v>613</v>
          </cell>
          <cell r="I319" t="str">
            <v>40-27</v>
          </cell>
          <cell r="J319" t="str">
            <v>9665</v>
          </cell>
          <cell r="K319" t="str">
            <v>491-03545</v>
          </cell>
          <cell r="L319" t="str">
            <v>350</v>
          </cell>
          <cell r="M319" t="str">
            <v/>
          </cell>
          <cell r="N319" t="str">
            <v>128</v>
          </cell>
        </row>
        <row r="320">
          <cell r="A320" t="str">
            <v>STACJA ROBOCZA</v>
          </cell>
          <cell r="B320" t="str">
            <v>COMPAQ DESKPRO EXD PIII 733</v>
          </cell>
          <cell r="C320" t="str">
            <v>491-4460</v>
          </cell>
          <cell r="D320" t="str">
            <v>8036FR4ZE498</v>
          </cell>
          <cell r="E320" t="str">
            <v xml:space="preserve">FA </v>
          </cell>
          <cell r="F320" t="str">
            <v xml:space="preserve">SOŁTYS                   MARIA          </v>
          </cell>
          <cell r="G320" t="str">
            <v>U-11</v>
          </cell>
          <cell r="H320" t="str">
            <v>613</v>
          </cell>
          <cell r="I320" t="str">
            <v>40-27</v>
          </cell>
          <cell r="J320" t="str">
            <v>914</v>
          </cell>
          <cell r="K320" t="str">
            <v>491-04460</v>
          </cell>
          <cell r="L320" t="str">
            <v>733</v>
          </cell>
          <cell r="M320" t="str">
            <v>OK55M</v>
          </cell>
          <cell r="N320" t="str">
            <v>127</v>
          </cell>
        </row>
        <row r="321">
          <cell r="A321" t="str">
            <v>STACJA ROBOCZA</v>
          </cell>
          <cell r="B321" t="str">
            <v>COMPAQ DESKPRO P166</v>
          </cell>
          <cell r="C321" t="str">
            <v>491-2951</v>
          </cell>
          <cell r="D321" t="str">
            <v>8723HVY40697</v>
          </cell>
          <cell r="E321" t="str">
            <v xml:space="preserve">FA </v>
          </cell>
          <cell r="F321" t="str">
            <v xml:space="preserve">JANAS                    ANNA           </v>
          </cell>
          <cell r="G321" t="str">
            <v>U-11</v>
          </cell>
          <cell r="H321" t="str">
            <v>611</v>
          </cell>
          <cell r="I321" t="str">
            <v>40-97</v>
          </cell>
          <cell r="J321" t="str">
            <v>325</v>
          </cell>
          <cell r="K321" t="str">
            <v>ANNAJ</v>
          </cell>
          <cell r="L321" t="str">
            <v>166</v>
          </cell>
          <cell r="M321" t="str">
            <v/>
          </cell>
          <cell r="N321" t="str">
            <v/>
          </cell>
        </row>
        <row r="322">
          <cell r="A322" t="str">
            <v>STACJA ROBOCZA</v>
          </cell>
          <cell r="B322" t="str">
            <v>ZENITH VEGA PII 233</v>
          </cell>
          <cell r="C322" t="str">
            <v>491-3196</v>
          </cell>
          <cell r="D322" t="str">
            <v>GVDT73800215</v>
          </cell>
          <cell r="E322" t="str">
            <v xml:space="preserve">FA </v>
          </cell>
          <cell r="F322" t="str">
            <v xml:space="preserve">JANAS                    ANNA           </v>
          </cell>
          <cell r="G322" t="str">
            <v>U-11</v>
          </cell>
          <cell r="H322" t="str">
            <v>611</v>
          </cell>
          <cell r="I322" t="str">
            <v>40-97</v>
          </cell>
          <cell r="J322" t="str">
            <v>325</v>
          </cell>
          <cell r="K322" t="str">
            <v/>
          </cell>
          <cell r="L322" t="str">
            <v>233</v>
          </cell>
          <cell r="M322" t="str">
            <v>BEZ NOVELLA</v>
          </cell>
          <cell r="N322" t="str">
            <v/>
          </cell>
        </row>
        <row r="323">
          <cell r="A323" t="str">
            <v>STACJA ROBOCZA</v>
          </cell>
          <cell r="B323" t="str">
            <v>KOMPUTER 486SX</v>
          </cell>
          <cell r="C323" t="str">
            <v>491-1620/8889</v>
          </cell>
          <cell r="D323" t="str">
            <v>8889/114</v>
          </cell>
          <cell r="E323" t="str">
            <v xml:space="preserve">FF </v>
          </cell>
          <cell r="F323" t="str">
            <v xml:space="preserve">WACH                     IRENA          </v>
          </cell>
          <cell r="G323" t="str">
            <v>U-11</v>
          </cell>
          <cell r="H323" t="str">
            <v>KASA</v>
          </cell>
          <cell r="I323" t="str">
            <v>20-05</v>
          </cell>
          <cell r="J323" t="str">
            <v>1050</v>
          </cell>
          <cell r="K323" t="str">
            <v>491-01620-8889</v>
          </cell>
          <cell r="L323" t="str">
            <v>400</v>
          </cell>
          <cell r="M323" t="str">
            <v/>
          </cell>
          <cell r="N323" t="str">
            <v>64</v>
          </cell>
        </row>
        <row r="324">
          <cell r="A324" t="str">
            <v>STACJA ROBOCZA</v>
          </cell>
          <cell r="B324" t="str">
            <v>COMPAQ DESKPRO EXD PIII 733</v>
          </cell>
          <cell r="C324" t="str">
            <v>491-4409</v>
          </cell>
          <cell r="D324" t="str">
            <v>8036FR4ZE451</v>
          </cell>
          <cell r="E324" t="str">
            <v xml:space="preserve">FF </v>
          </cell>
          <cell r="F324" t="str">
            <v xml:space="preserve">DYBOWSKA                 EWA            </v>
          </cell>
          <cell r="G324" t="str">
            <v>U-11</v>
          </cell>
          <cell r="H324" t="str">
            <v>604</v>
          </cell>
          <cell r="I324" t="str">
            <v>11-69</v>
          </cell>
          <cell r="J324" t="str">
            <v>142</v>
          </cell>
          <cell r="K324" t="str">
            <v>491-04409</v>
          </cell>
          <cell r="L324" t="str">
            <v>733</v>
          </cell>
          <cell r="M324" t="str">
            <v/>
          </cell>
          <cell r="N324" t="str">
            <v>127</v>
          </cell>
        </row>
        <row r="325">
          <cell r="A325" t="str">
            <v>STACJA ROBOCZA</v>
          </cell>
          <cell r="B325" t="str">
            <v>KOMPUTER PC/AT</v>
          </cell>
          <cell r="C325" t="str">
            <v>491-1620/1685</v>
          </cell>
          <cell r="D325" t="str">
            <v>238002</v>
          </cell>
          <cell r="E325" t="str">
            <v xml:space="preserve">FF </v>
          </cell>
          <cell r="F325" t="str">
            <v xml:space="preserve">ROSÓŁ                    EWA            </v>
          </cell>
          <cell r="G325" t="str">
            <v>U-11</v>
          </cell>
          <cell r="H325" t="str">
            <v>KASA</v>
          </cell>
          <cell r="I325" t="str">
            <v>20-06</v>
          </cell>
          <cell r="J325" t="str">
            <v>826</v>
          </cell>
          <cell r="K325" t="str">
            <v>491-01620-1685</v>
          </cell>
          <cell r="L325" t="str">
            <v>333</v>
          </cell>
          <cell r="M325" t="str">
            <v>OK51J</v>
          </cell>
          <cell r="N325" t="str">
            <v>64</v>
          </cell>
        </row>
        <row r="326">
          <cell r="A326" t="str">
            <v>STACJA ROBOCZA</v>
          </cell>
          <cell r="B326" t="str">
            <v>KOMPUTER 486SX</v>
          </cell>
          <cell r="C326" t="str">
            <v>491-1620/8894</v>
          </cell>
          <cell r="D326" t="str">
            <v>8894/114</v>
          </cell>
          <cell r="E326" t="str">
            <v xml:space="preserve">FF </v>
          </cell>
          <cell r="F326" t="str">
            <v xml:space="preserve">KŁOBUCKA                 MAŁGORZATA     </v>
          </cell>
          <cell r="G326" t="str">
            <v>U-11</v>
          </cell>
          <cell r="H326" t="str">
            <v>KASA</v>
          </cell>
          <cell r="I326" t="str">
            <v>20-06</v>
          </cell>
          <cell r="J326" t="str">
            <v>8153</v>
          </cell>
          <cell r="K326" t="str">
            <v>491-01620-8894</v>
          </cell>
          <cell r="L326" t="str">
            <v>366</v>
          </cell>
          <cell r="M326" t="str">
            <v>OK51J</v>
          </cell>
          <cell r="N326" t="str">
            <v>64</v>
          </cell>
        </row>
        <row r="327">
          <cell r="A327" t="str">
            <v>STACJA ROBOCZA</v>
          </cell>
          <cell r="B327" t="str">
            <v>KOMPUTER 486SX</v>
          </cell>
          <cell r="C327" t="str">
            <v>491-1620/8887</v>
          </cell>
          <cell r="D327" t="str">
            <v>8887/114</v>
          </cell>
          <cell r="E327" t="str">
            <v xml:space="preserve">FF </v>
          </cell>
          <cell r="F327" t="str">
            <v xml:space="preserve">DYLEWSKA                 TERESA         </v>
          </cell>
          <cell r="G327" t="str">
            <v>U-11</v>
          </cell>
          <cell r="H327" t="str">
            <v>KASA</v>
          </cell>
          <cell r="I327" t="str">
            <v>14-19</v>
          </cell>
          <cell r="J327" t="str">
            <v>171</v>
          </cell>
          <cell r="K327" t="str">
            <v>HALINA</v>
          </cell>
          <cell r="L327" t="str">
            <v>0</v>
          </cell>
          <cell r="M327" t="str">
            <v/>
          </cell>
          <cell r="N327" t="str">
            <v/>
          </cell>
        </row>
        <row r="328">
          <cell r="A328" t="str">
            <v>STACJA ROBOCZA</v>
          </cell>
          <cell r="B328" t="str">
            <v>COMPAQ DESKPRO EXD PIII 733</v>
          </cell>
          <cell r="C328" t="str">
            <v>491-4269</v>
          </cell>
          <cell r="D328" t="str">
            <v>8036FR4Z6714</v>
          </cell>
          <cell r="E328" t="str">
            <v xml:space="preserve">FF </v>
          </cell>
          <cell r="F328" t="str">
            <v xml:space="preserve">RANDAK                   HALINA         </v>
          </cell>
          <cell r="G328" t="str">
            <v>U-11</v>
          </cell>
          <cell r="H328" t="str">
            <v>KASA</v>
          </cell>
          <cell r="I328" t="str">
            <v>20-05</v>
          </cell>
          <cell r="J328" t="str">
            <v>812</v>
          </cell>
          <cell r="K328" t="str">
            <v>491-04269</v>
          </cell>
          <cell r="L328" t="str">
            <v>733</v>
          </cell>
          <cell r="M328" t="str">
            <v/>
          </cell>
          <cell r="N328" t="str">
            <v>127</v>
          </cell>
        </row>
        <row r="329">
          <cell r="A329" t="str">
            <v>STACJA ROBOCZA</v>
          </cell>
          <cell r="B329" t="str">
            <v>DELL Optiplex GX1L 350</v>
          </cell>
          <cell r="C329" t="str">
            <v>491-3579</v>
          </cell>
          <cell r="D329" t="str">
            <v>PKGNT</v>
          </cell>
          <cell r="E329" t="str">
            <v xml:space="preserve">FF </v>
          </cell>
          <cell r="F329" t="str">
            <v xml:space="preserve">SARZYŃSKA                JANINA         </v>
          </cell>
          <cell r="G329" t="str">
            <v>U-11</v>
          </cell>
          <cell r="H329" t="str">
            <v>604</v>
          </cell>
          <cell r="I329" t="str">
            <v>11-69</v>
          </cell>
          <cell r="J329" t="str">
            <v>924</v>
          </cell>
          <cell r="K329" t="str">
            <v>491-03579</v>
          </cell>
          <cell r="L329" t="str">
            <v>350</v>
          </cell>
          <cell r="M329" t="str">
            <v/>
          </cell>
          <cell r="N329" t="str">
            <v>64</v>
          </cell>
        </row>
        <row r="330">
          <cell r="A330" t="str">
            <v>STACJA ROBOCZA</v>
          </cell>
          <cell r="B330" t="str">
            <v>ZENITH Z STATION P166</v>
          </cell>
          <cell r="C330" t="str">
            <v>491-3011</v>
          </cell>
          <cell r="D330" t="str">
            <v>GVDD72904592</v>
          </cell>
          <cell r="E330" t="str">
            <v xml:space="preserve">FF </v>
          </cell>
          <cell r="F330" t="str">
            <v xml:space="preserve">WLAŹLAK                  IRENA          </v>
          </cell>
          <cell r="G330" t="str">
            <v>U-11</v>
          </cell>
          <cell r="H330" t="str">
            <v>KASA</v>
          </cell>
          <cell r="I330" t="str">
            <v>12-40</v>
          </cell>
          <cell r="J330" t="str">
            <v>1064</v>
          </cell>
          <cell r="K330" t="str">
            <v>491-03011</v>
          </cell>
          <cell r="L330" t="str">
            <v>166</v>
          </cell>
          <cell r="M330" t="str">
            <v/>
          </cell>
          <cell r="N330" t="str">
            <v>80</v>
          </cell>
        </row>
        <row r="331">
          <cell r="A331" t="str">
            <v>STACJA ROBOCZA</v>
          </cell>
          <cell r="B331" t="str">
            <v>KOMPUTER PC/AT</v>
          </cell>
          <cell r="C331" t="str">
            <v>491-1620/K033</v>
          </cell>
          <cell r="D331" t="str">
            <v>0B23A</v>
          </cell>
          <cell r="E331" t="str">
            <v xml:space="preserve">FF </v>
          </cell>
          <cell r="F331" t="str">
            <v xml:space="preserve">JOCHEMCZAK               ANNA           </v>
          </cell>
          <cell r="G331" t="str">
            <v>U-11</v>
          </cell>
          <cell r="H331" t="str">
            <v>KASA</v>
          </cell>
          <cell r="I331" t="str">
            <v>12-40</v>
          </cell>
          <cell r="J331" t="str">
            <v>322</v>
          </cell>
          <cell r="K331" t="str">
            <v>491-01620-K033</v>
          </cell>
          <cell r="L331" t="str">
            <v>366</v>
          </cell>
          <cell r="M331" t="str">
            <v/>
          </cell>
          <cell r="N331" t="str">
            <v>64</v>
          </cell>
        </row>
        <row r="332">
          <cell r="A332" t="str">
            <v>STACJA ROBOCZA</v>
          </cell>
          <cell r="B332" t="str">
            <v>COMPAQ DESKPRO EXD PIII 733</v>
          </cell>
          <cell r="C332" t="str">
            <v>491-4461</v>
          </cell>
          <cell r="D332" t="str">
            <v>8036FR4ZE391</v>
          </cell>
          <cell r="E332" t="str">
            <v xml:space="preserve">FF </v>
          </cell>
          <cell r="F332" t="str">
            <v xml:space="preserve">SZWECH                   KRYSTYNA       </v>
          </cell>
          <cell r="G332" t="str">
            <v>U-11</v>
          </cell>
          <cell r="H332" t="str">
            <v>604</v>
          </cell>
          <cell r="I332" t="str">
            <v>11-69</v>
          </cell>
          <cell r="J332" t="str">
            <v>923</v>
          </cell>
          <cell r="K332" t="str">
            <v>491-04461</v>
          </cell>
          <cell r="L332" t="str">
            <v>733</v>
          </cell>
          <cell r="M332" t="str">
            <v/>
          </cell>
          <cell r="N332" t="str">
            <v>127</v>
          </cell>
        </row>
        <row r="333">
          <cell r="A333" t="str">
            <v>NOTEBOOK</v>
          </cell>
          <cell r="B333" t="str">
            <v>NEC VERSA SX PII 366 14.1" XGA TFT</v>
          </cell>
          <cell r="C333" t="str">
            <v>491-3729</v>
          </cell>
          <cell r="D333" t="str">
            <v>G697700012</v>
          </cell>
          <cell r="E333" t="str">
            <v>FZK</v>
          </cell>
          <cell r="F333" t="str">
            <v xml:space="preserve">KACZMARZYK               URSZULA        </v>
          </cell>
          <cell r="G333" t="str">
            <v>U-11</v>
          </cell>
          <cell r="H333" t="str">
            <v>609</v>
          </cell>
          <cell r="I333" t="str">
            <v>14-15</v>
          </cell>
          <cell r="J333" t="str">
            <v>417</v>
          </cell>
          <cell r="K333" t="str">
            <v>491-03729</v>
          </cell>
          <cell r="L333" t="str">
            <v>366</v>
          </cell>
          <cell r="M333" t="str">
            <v/>
          </cell>
          <cell r="N333" t="str">
            <v>64</v>
          </cell>
        </row>
        <row r="334">
          <cell r="A334" t="str">
            <v>STACJA ROBOCZA</v>
          </cell>
          <cell r="B334" t="str">
            <v>DELL Optiplex GX150</v>
          </cell>
          <cell r="C334" t="str">
            <v>491-4708</v>
          </cell>
          <cell r="D334" t="str">
            <v>GQRX60J</v>
          </cell>
          <cell r="E334" t="str">
            <v>FZK</v>
          </cell>
          <cell r="F334" t="str">
            <v xml:space="preserve">KACZMARZYK               URSZULA        </v>
          </cell>
          <cell r="G334" t="str">
            <v>U-11</v>
          </cell>
          <cell r="H334" t="str">
            <v>609</v>
          </cell>
          <cell r="I334" t="str">
            <v>14-15</v>
          </cell>
          <cell r="J334" t="str">
            <v>417</v>
          </cell>
          <cell r="K334" t="str">
            <v>491-04708</v>
          </cell>
          <cell r="L334" t="str">
            <v>1000</v>
          </cell>
          <cell r="M334" t="str">
            <v/>
          </cell>
          <cell r="N334" t="str">
            <v>255</v>
          </cell>
        </row>
        <row r="335">
          <cell r="A335" t="str">
            <v>NOTEBOOK</v>
          </cell>
          <cell r="B335" t="str">
            <v>DELL Latitude C600</v>
          </cell>
          <cell r="C335" t="str">
            <v>491-4685</v>
          </cell>
          <cell r="D335" t="str">
            <v>9LXY60J</v>
          </cell>
          <cell r="E335" t="str">
            <v xml:space="preserve">GB </v>
          </cell>
          <cell r="F335" t="str">
            <v xml:space="preserve">MUSZYŃSKA                LIDIA          </v>
          </cell>
          <cell r="G335" t="str">
            <v>U-11</v>
          </cell>
          <cell r="H335" t="str">
            <v>710</v>
          </cell>
          <cell r="I335" t="str">
            <v>10-28</v>
          </cell>
          <cell r="J335" t="str">
            <v>579</v>
          </cell>
          <cell r="K335" t="str">
            <v>491-04685</v>
          </cell>
          <cell r="L335" t="str">
            <v>700</v>
          </cell>
          <cell r="M335" t="str">
            <v/>
          </cell>
          <cell r="N335" t="str">
            <v>128</v>
          </cell>
        </row>
        <row r="336">
          <cell r="A336" t="str">
            <v>STACJA ROBOCZA</v>
          </cell>
          <cell r="B336" t="str">
            <v>DELL Optiplex GX150</v>
          </cell>
          <cell r="C336" t="str">
            <v>491-4791</v>
          </cell>
          <cell r="D336" t="str">
            <v>1L3Y60J</v>
          </cell>
          <cell r="E336" t="str">
            <v xml:space="preserve">GB </v>
          </cell>
          <cell r="F336" t="str">
            <v xml:space="preserve">SIEWIOR                  BEATA          </v>
          </cell>
          <cell r="G336" t="str">
            <v>U-11</v>
          </cell>
          <cell r="H336" t="str">
            <v>710</v>
          </cell>
          <cell r="I336" t="str">
            <v>10-28</v>
          </cell>
          <cell r="J336" t="str">
            <v>606</v>
          </cell>
          <cell r="K336" t="str">
            <v>TG-BEATAS</v>
          </cell>
          <cell r="L336" t="str">
            <v>1000</v>
          </cell>
          <cell r="M336" t="str">
            <v>siec wydzielona OHT</v>
          </cell>
          <cell r="N336" t="str">
            <v/>
          </cell>
        </row>
        <row r="337">
          <cell r="A337" t="str">
            <v>STACJA ROBOCZA</v>
          </cell>
          <cell r="B337" t="str">
            <v>DELL Optiplex GX150</v>
          </cell>
          <cell r="C337" t="str">
            <v>491-4902</v>
          </cell>
          <cell r="D337" t="str">
            <v>BM3Y60J</v>
          </cell>
          <cell r="E337" t="str">
            <v xml:space="preserve">GB </v>
          </cell>
          <cell r="F337" t="str">
            <v xml:space="preserve">MUSZYŃSKA                LIDIA          </v>
          </cell>
          <cell r="G337" t="str">
            <v>U-11</v>
          </cell>
          <cell r="H337" t="str">
            <v>710</v>
          </cell>
          <cell r="I337" t="str">
            <v>10-28</v>
          </cell>
          <cell r="J337" t="str">
            <v>579</v>
          </cell>
          <cell r="K337" t="str">
            <v/>
          </cell>
          <cell r="L337" t="str">
            <v>1000</v>
          </cell>
          <cell r="M337" t="str">
            <v>siec wydzielona OHT</v>
          </cell>
          <cell r="N337" t="str">
            <v/>
          </cell>
        </row>
        <row r="338">
          <cell r="A338" t="str">
            <v>STACJA ROBOCZA</v>
          </cell>
          <cell r="B338" t="str">
            <v>DELL Optiplex GX150</v>
          </cell>
          <cell r="C338" t="str">
            <v>491-4790</v>
          </cell>
          <cell r="D338" t="str">
            <v>CL3Y60J</v>
          </cell>
          <cell r="E338" t="str">
            <v xml:space="preserve">GB </v>
          </cell>
          <cell r="F338" t="str">
            <v xml:space="preserve">SZTRAJT                  SŁAWOMIR       </v>
          </cell>
          <cell r="G338" t="str">
            <v>U-11</v>
          </cell>
          <cell r="H338" t="str">
            <v>710</v>
          </cell>
          <cell r="I338" t="str">
            <v>10-27</v>
          </cell>
          <cell r="J338" t="str">
            <v>9734</v>
          </cell>
          <cell r="K338" t="str">
            <v>SLAWEK</v>
          </cell>
          <cell r="L338" t="str">
            <v>1000</v>
          </cell>
          <cell r="M338" t="str">
            <v>siec wydzielona OHT</v>
          </cell>
          <cell r="N338" t="str">
            <v/>
          </cell>
        </row>
        <row r="339">
          <cell r="A339" t="str">
            <v>STACJA ROBOCZA</v>
          </cell>
          <cell r="B339" t="str">
            <v>DELL Optiplex GX150</v>
          </cell>
          <cell r="C339" t="str">
            <v>491-4789</v>
          </cell>
          <cell r="D339" t="str">
            <v>GM3Y60J</v>
          </cell>
          <cell r="E339" t="str">
            <v xml:space="preserve">GB </v>
          </cell>
          <cell r="F339" t="str">
            <v xml:space="preserve">PYCHOWSKI                ARTUR          </v>
          </cell>
          <cell r="G339" t="str">
            <v>U-11</v>
          </cell>
          <cell r="H339" t="str">
            <v>710</v>
          </cell>
          <cell r="I339" t="str">
            <v>10-28</v>
          </cell>
          <cell r="J339" t="str">
            <v>9768</v>
          </cell>
          <cell r="K339" t="str">
            <v>ARTUR</v>
          </cell>
          <cell r="L339" t="str">
            <v>1000</v>
          </cell>
          <cell r="M339" t="str">
            <v>siec wydzielona OHT</v>
          </cell>
          <cell r="N339" t="str">
            <v/>
          </cell>
        </row>
        <row r="340">
          <cell r="A340" t="str">
            <v>STACJA ROBOCZA</v>
          </cell>
          <cell r="B340" t="str">
            <v>DELL Optiplex GX150</v>
          </cell>
          <cell r="C340" t="str">
            <v>491-4853</v>
          </cell>
          <cell r="D340" t="str">
            <v>9K3Y60J</v>
          </cell>
          <cell r="E340" t="str">
            <v xml:space="preserve">GB </v>
          </cell>
          <cell r="F340" t="str">
            <v xml:space="preserve">MUSZYŃSKA                LIDIA          </v>
          </cell>
          <cell r="G340" t="str">
            <v>U-11</v>
          </cell>
          <cell r="H340" t="str">
            <v>710</v>
          </cell>
          <cell r="I340" t="str">
            <v>10-28</v>
          </cell>
          <cell r="J340" t="str">
            <v>579</v>
          </cell>
          <cell r="K340" t="str">
            <v/>
          </cell>
          <cell r="L340" t="str">
            <v>1000</v>
          </cell>
          <cell r="M340" t="str">
            <v>siec wydzielona OHT</v>
          </cell>
          <cell r="N340" t="str">
            <v/>
          </cell>
        </row>
        <row r="341">
          <cell r="A341" t="str">
            <v>STACJA ROBOCZA</v>
          </cell>
          <cell r="B341" t="str">
            <v>KOMPUTER PC/AT</v>
          </cell>
          <cell r="C341" t="str">
            <v>491-1812</v>
          </cell>
          <cell r="D341" t="str">
            <v>017727/1655</v>
          </cell>
          <cell r="E341" t="str">
            <v xml:space="preserve">GG </v>
          </cell>
          <cell r="F341" t="str">
            <v xml:space="preserve">GUZEK                    BOŻENA         </v>
          </cell>
          <cell r="G341" t="str">
            <v>U-11</v>
          </cell>
          <cell r="H341" t="str">
            <v>703</v>
          </cell>
          <cell r="I341" t="str">
            <v/>
          </cell>
          <cell r="J341" t="str">
            <v>243</v>
          </cell>
          <cell r="K341" t="str">
            <v/>
          </cell>
          <cell r="L341" t="str">
            <v>0</v>
          </cell>
          <cell r="M341" t="str">
            <v>Będą zdawać (JMAS)</v>
          </cell>
          <cell r="N341" t="str">
            <v/>
          </cell>
        </row>
        <row r="342">
          <cell r="A342" t="str">
            <v>STACJA ROBOCZA</v>
          </cell>
          <cell r="B342" t="str">
            <v>COMPAQ DESKPRO EXD PIII 733</v>
          </cell>
          <cell r="C342" t="str">
            <v>491-4345</v>
          </cell>
          <cell r="D342" t="str">
            <v>8036FR4Z3886</v>
          </cell>
          <cell r="E342" t="str">
            <v xml:space="preserve">GG </v>
          </cell>
          <cell r="F342" t="str">
            <v xml:space="preserve">OLEJNIK                  MAŁGORZATA     </v>
          </cell>
          <cell r="G342" t="str">
            <v>U-11</v>
          </cell>
          <cell r="H342" t="str">
            <v>703</v>
          </cell>
          <cell r="I342" t="str">
            <v>10-26</v>
          </cell>
          <cell r="J342" t="str">
            <v>678</v>
          </cell>
          <cell r="K342" t="str">
            <v>491-04345</v>
          </cell>
          <cell r="L342" t="str">
            <v>733</v>
          </cell>
          <cell r="M342" t="str">
            <v/>
          </cell>
          <cell r="N342" t="str">
            <v>255</v>
          </cell>
        </row>
        <row r="343">
          <cell r="A343" t="str">
            <v>STACJA ROBOCZA</v>
          </cell>
          <cell r="B343" t="str">
            <v>COMPAQ PROLINEA 4/66</v>
          </cell>
          <cell r="C343" t="str">
            <v>491-2323</v>
          </cell>
          <cell r="D343" t="str">
            <v>8429HKD22815</v>
          </cell>
          <cell r="E343" t="str">
            <v xml:space="preserve">GG </v>
          </cell>
          <cell r="F343" t="str">
            <v xml:space="preserve">BYSTRZYCKI               JACEK          </v>
          </cell>
          <cell r="G343" t="str">
            <v>U-11</v>
          </cell>
          <cell r="H343" t="str">
            <v>710</v>
          </cell>
          <cell r="I343" t="str">
            <v>10-28</v>
          </cell>
          <cell r="J343" t="str">
            <v>52</v>
          </cell>
          <cell r="K343" t="str">
            <v/>
          </cell>
          <cell r="L343" t="str">
            <v>66</v>
          </cell>
          <cell r="M343" t="str">
            <v>DOS - odczyt danych</v>
          </cell>
          <cell r="N343" t="str">
            <v/>
          </cell>
        </row>
        <row r="344">
          <cell r="A344" t="str">
            <v>STACJA ROBOCZA</v>
          </cell>
          <cell r="B344" t="str">
            <v>COMPAQ DESKPRO EXD PIII 733</v>
          </cell>
          <cell r="C344" t="str">
            <v>491-4346</v>
          </cell>
          <cell r="D344" t="str">
            <v>8036FR4Z6587</v>
          </cell>
          <cell r="E344" t="str">
            <v xml:space="preserve">GG </v>
          </cell>
          <cell r="F344" t="str">
            <v xml:space="preserve">WAWRZYNIUK               MAREK          </v>
          </cell>
          <cell r="G344" t="str">
            <v>U-11</v>
          </cell>
          <cell r="H344" t="str">
            <v>702</v>
          </cell>
          <cell r="I344" t="str">
            <v>34-37</v>
          </cell>
          <cell r="J344" t="str">
            <v>7885</v>
          </cell>
          <cell r="K344" t="str">
            <v>491-04346</v>
          </cell>
          <cell r="L344" t="str">
            <v>733</v>
          </cell>
          <cell r="M344" t="str">
            <v/>
          </cell>
          <cell r="N344" t="str">
            <v>255</v>
          </cell>
        </row>
        <row r="345">
          <cell r="A345" t="str">
            <v>STACJA ROBOCZA</v>
          </cell>
          <cell r="B345" t="str">
            <v>KOMPUTER 386DX</v>
          </cell>
          <cell r="C345" t="str">
            <v>491-2060</v>
          </cell>
          <cell r="D345" t="str">
            <v>3788/053</v>
          </cell>
          <cell r="E345" t="str">
            <v xml:space="preserve">GG </v>
          </cell>
          <cell r="F345" t="str">
            <v xml:space="preserve">OLEJNIK                  MAŁGORZATA     </v>
          </cell>
          <cell r="G345" t="str">
            <v>U-11</v>
          </cell>
          <cell r="H345" t="str">
            <v>703</v>
          </cell>
          <cell r="I345" t="str">
            <v>10-26</v>
          </cell>
          <cell r="J345" t="str">
            <v>678</v>
          </cell>
          <cell r="K345" t="str">
            <v/>
          </cell>
          <cell r="L345" t="str">
            <v>0</v>
          </cell>
          <cell r="M345" t="str">
            <v>DOS</v>
          </cell>
          <cell r="N345" t="str">
            <v/>
          </cell>
        </row>
        <row r="346">
          <cell r="A346" t="str">
            <v>STACJA ROBOCZA</v>
          </cell>
          <cell r="B346" t="str">
            <v>COMPAQ DESKPRO EXD PIII 733</v>
          </cell>
          <cell r="C346" t="str">
            <v>491-4324</v>
          </cell>
          <cell r="D346" t="str">
            <v>8036FR4Z6657</v>
          </cell>
          <cell r="E346" t="str">
            <v xml:space="preserve">GK </v>
          </cell>
          <cell r="F346" t="str">
            <v xml:space="preserve">GURGUL                   MARZENA        </v>
          </cell>
          <cell r="G346" t="str">
            <v>U-11</v>
          </cell>
          <cell r="H346" t="str">
            <v>711</v>
          </cell>
          <cell r="I346" t="str">
            <v>10-27</v>
          </cell>
          <cell r="J346" t="str">
            <v>259</v>
          </cell>
          <cell r="K346" t="str">
            <v>491-04324</v>
          </cell>
          <cell r="L346" t="str">
            <v>733</v>
          </cell>
          <cell r="M346" t="str">
            <v/>
          </cell>
          <cell r="N346" t="str">
            <v>127</v>
          </cell>
        </row>
        <row r="347">
          <cell r="A347" t="str">
            <v>STACJA ROBOCZA</v>
          </cell>
          <cell r="B347" t="str">
            <v>DELL Optiplex GX1L 266</v>
          </cell>
          <cell r="C347" t="str">
            <v>491-3428</v>
          </cell>
          <cell r="D347" t="str">
            <v>NM1HT</v>
          </cell>
          <cell r="E347" t="str">
            <v xml:space="preserve">GK </v>
          </cell>
          <cell r="F347" t="str">
            <v xml:space="preserve">MICHALCZYK               STANISŁAW      </v>
          </cell>
          <cell r="G347" t="str">
            <v>U-11</v>
          </cell>
          <cell r="H347" t="str">
            <v>710</v>
          </cell>
          <cell r="I347" t="str">
            <v>10-28</v>
          </cell>
          <cell r="J347" t="str">
            <v>595</v>
          </cell>
          <cell r="K347" t="str">
            <v>491-03428</v>
          </cell>
          <cell r="L347" t="str">
            <v>266</v>
          </cell>
          <cell r="M347" t="str">
            <v/>
          </cell>
          <cell r="N347" t="str">
            <v>128</v>
          </cell>
        </row>
        <row r="348">
          <cell r="A348" t="str">
            <v>STACJA ROBOCZA</v>
          </cell>
          <cell r="B348" t="str">
            <v>DELL Optiplex GX260 SD</v>
          </cell>
          <cell r="C348" t="str">
            <v>491-5048</v>
          </cell>
          <cell r="D348" t="str">
            <v>6L2GL0J</v>
          </cell>
          <cell r="E348" t="str">
            <v xml:space="preserve">GK </v>
          </cell>
          <cell r="F348" t="str">
            <v xml:space="preserve">KUCHMISTRZ               BARBARA        </v>
          </cell>
          <cell r="G348" t="str">
            <v>U-11</v>
          </cell>
          <cell r="H348" t="str">
            <v>711</v>
          </cell>
          <cell r="I348" t="str">
            <v>34-38</v>
          </cell>
          <cell r="J348" t="str">
            <v>439</v>
          </cell>
          <cell r="K348" t="str">
            <v>491-05048</v>
          </cell>
          <cell r="L348" t="str">
            <v>2400</v>
          </cell>
          <cell r="M348" t="str">
            <v/>
          </cell>
          <cell r="N348" t="str">
            <v>254</v>
          </cell>
        </row>
        <row r="349">
          <cell r="A349" t="str">
            <v>STACJA ROBOCZA</v>
          </cell>
          <cell r="B349" t="str">
            <v>NEC Direction Minitower P III 450</v>
          </cell>
          <cell r="C349" t="str">
            <v>491-3739</v>
          </cell>
          <cell r="D349" t="str">
            <v>0040109</v>
          </cell>
          <cell r="E349" t="str">
            <v xml:space="preserve">GK </v>
          </cell>
          <cell r="F349" t="str">
            <v xml:space="preserve">STEFANEK                 ARKADIUSZ      </v>
          </cell>
          <cell r="G349" t="str">
            <v>U-11</v>
          </cell>
          <cell r="H349" t="str">
            <v>704</v>
          </cell>
          <cell r="I349" t="str">
            <v>10-27</v>
          </cell>
          <cell r="J349" t="str">
            <v>9565</v>
          </cell>
          <cell r="K349" t="str">
            <v>491-03739</v>
          </cell>
          <cell r="L349" t="str">
            <v>450</v>
          </cell>
          <cell r="M349" t="str">
            <v/>
          </cell>
          <cell r="N349" t="str">
            <v/>
          </cell>
        </row>
        <row r="350">
          <cell r="A350" t="str">
            <v>STACJA ROBOCZA</v>
          </cell>
          <cell r="B350" t="str">
            <v>DELL Optiplex GX150</v>
          </cell>
          <cell r="C350" t="str">
            <v>491-4820</v>
          </cell>
          <cell r="D350" t="str">
            <v>J0RX60J</v>
          </cell>
          <cell r="E350" t="str">
            <v xml:space="preserve">GK </v>
          </cell>
          <cell r="F350" t="str">
            <v xml:space="preserve">MICHALCZYK               STANISŁAW      </v>
          </cell>
          <cell r="G350" t="str">
            <v>U-11</v>
          </cell>
          <cell r="H350" t="str">
            <v>710</v>
          </cell>
          <cell r="I350" t="str">
            <v>10-28</v>
          </cell>
          <cell r="J350" t="str">
            <v>595</v>
          </cell>
          <cell r="K350" t="str">
            <v>491-04820</v>
          </cell>
          <cell r="L350" t="str">
            <v>1000</v>
          </cell>
          <cell r="M350" t="str">
            <v/>
          </cell>
          <cell r="N350" t="str">
            <v>255</v>
          </cell>
        </row>
        <row r="351">
          <cell r="A351" t="str">
            <v>STACJA ROBOCZA</v>
          </cell>
          <cell r="B351" t="str">
            <v>DELL PRECISION 350</v>
          </cell>
          <cell r="C351" t="str">
            <v>491-5092</v>
          </cell>
          <cell r="D351" t="str">
            <v>6XNNL0J</v>
          </cell>
          <cell r="E351" t="str">
            <v xml:space="preserve">IR </v>
          </cell>
          <cell r="F351" t="str">
            <v xml:space="preserve">PLUCIŃSKI                GRZEGORZ       </v>
          </cell>
          <cell r="G351" t="str">
            <v>U-12</v>
          </cell>
          <cell r="H351" t="str">
            <v>405</v>
          </cell>
          <cell r="I351" t="str">
            <v>34-01</v>
          </cell>
          <cell r="J351" t="str">
            <v>9813</v>
          </cell>
          <cell r="K351" t="str">
            <v>491-05092</v>
          </cell>
          <cell r="L351" t="str">
            <v>2400</v>
          </cell>
          <cell r="M351" t="str">
            <v/>
          </cell>
          <cell r="N351" t="str">
            <v>511</v>
          </cell>
        </row>
        <row r="352">
          <cell r="A352" t="str">
            <v>STACJA ROBOCZA</v>
          </cell>
          <cell r="B352" t="str">
            <v>DELL Optiplex GX1L 266</v>
          </cell>
          <cell r="C352" t="str">
            <v>491-3425</v>
          </cell>
          <cell r="D352" t="str">
            <v>NM1J5</v>
          </cell>
          <cell r="E352" t="str">
            <v xml:space="preserve">IR </v>
          </cell>
          <cell r="F352" t="str">
            <v xml:space="preserve">BRUŹ                     MIECZYSŁAW     </v>
          </cell>
          <cell r="G352" t="str">
            <v>U-12</v>
          </cell>
          <cell r="H352" t="str">
            <v>409</v>
          </cell>
          <cell r="I352" t="str">
            <v>15-39</v>
          </cell>
          <cell r="J352" t="str">
            <v>9275</v>
          </cell>
          <cell r="K352" t="str">
            <v/>
          </cell>
          <cell r="L352" t="str">
            <v>266</v>
          </cell>
          <cell r="M352" t="str">
            <v>NIE PODLACZONY</v>
          </cell>
          <cell r="N352" t="str">
            <v/>
          </cell>
        </row>
        <row r="353">
          <cell r="A353" t="str">
            <v>NOTEBOOK</v>
          </cell>
          <cell r="B353" t="str">
            <v>NEC VERSA SX PII 366</v>
          </cell>
          <cell r="C353" t="str">
            <v>491-3951</v>
          </cell>
          <cell r="D353" t="str">
            <v>H055300006</v>
          </cell>
          <cell r="E353" t="str">
            <v xml:space="preserve">IR </v>
          </cell>
          <cell r="F353" t="str">
            <v xml:space="preserve">GLISZCZYŃSKI             PIOTR          </v>
          </cell>
          <cell r="G353" t="str">
            <v>U-12</v>
          </cell>
          <cell r="H353" t="str">
            <v>412</v>
          </cell>
          <cell r="I353" t="str">
            <v>34-03</v>
          </cell>
          <cell r="J353" t="str">
            <v>9674</v>
          </cell>
          <cell r="K353" t="str">
            <v/>
          </cell>
          <cell r="L353" t="str">
            <v>366</v>
          </cell>
          <cell r="M353" t="str">
            <v/>
          </cell>
          <cell r="N353" t="str">
            <v/>
          </cell>
        </row>
        <row r="354">
          <cell r="A354" t="str">
            <v>NOTEBOOK</v>
          </cell>
          <cell r="B354" t="str">
            <v>NEC VERSA SX PII 366</v>
          </cell>
          <cell r="C354" t="str">
            <v>491-3947</v>
          </cell>
          <cell r="D354" t="str">
            <v>H055300000</v>
          </cell>
          <cell r="E354" t="str">
            <v xml:space="preserve">IR </v>
          </cell>
          <cell r="F354" t="str">
            <v xml:space="preserve">PŁOMIŃSKA                AGNIESZKA      </v>
          </cell>
          <cell r="G354" t="str">
            <v>U-12</v>
          </cell>
          <cell r="H354" t="str">
            <v>412</v>
          </cell>
          <cell r="I354" t="str">
            <v>34-03</v>
          </cell>
          <cell r="J354" t="str">
            <v>9673</v>
          </cell>
          <cell r="K354" t="str">
            <v/>
          </cell>
          <cell r="L354" t="str">
            <v>366</v>
          </cell>
          <cell r="M354" t="str">
            <v/>
          </cell>
          <cell r="N354" t="str">
            <v>128</v>
          </cell>
        </row>
        <row r="355">
          <cell r="A355" t="str">
            <v>STACJA ROBOCZA</v>
          </cell>
          <cell r="B355" t="str">
            <v>DELL Optiplex GX1MT 450</v>
          </cell>
          <cell r="C355" t="str">
            <v>491-3623</v>
          </cell>
          <cell r="D355" t="str">
            <v>PF14B</v>
          </cell>
          <cell r="E355" t="str">
            <v xml:space="preserve">IR </v>
          </cell>
          <cell r="F355" t="str">
            <v xml:space="preserve">BRUŹ                     MIECZYSŁAW     </v>
          </cell>
          <cell r="G355" t="str">
            <v>U-12</v>
          </cell>
          <cell r="H355" t="str">
            <v>409</v>
          </cell>
          <cell r="I355" t="str">
            <v>15-39</v>
          </cell>
          <cell r="J355" t="str">
            <v>9275</v>
          </cell>
          <cell r="K355" t="str">
            <v>491-03623</v>
          </cell>
          <cell r="L355" t="str">
            <v>450</v>
          </cell>
          <cell r="M355" t="str">
            <v/>
          </cell>
          <cell r="N355" t="str">
            <v>192</v>
          </cell>
        </row>
        <row r="356">
          <cell r="A356" t="str">
            <v>NOTEBOOK</v>
          </cell>
          <cell r="B356" t="str">
            <v>NEC VERSA SX PII 366 14.1" XGA TFT</v>
          </cell>
          <cell r="C356" t="str">
            <v>491-3850</v>
          </cell>
          <cell r="D356" t="str">
            <v>G834900002</v>
          </cell>
          <cell r="E356" t="str">
            <v xml:space="preserve">IR </v>
          </cell>
          <cell r="F356" t="str">
            <v xml:space="preserve">KOZŁOWSKA                MAŁGORZATA     </v>
          </cell>
          <cell r="G356" t="str">
            <v>U-12</v>
          </cell>
          <cell r="H356" t="str">
            <v>405</v>
          </cell>
          <cell r="I356" t="str">
            <v>25-67</v>
          </cell>
          <cell r="J356" t="str">
            <v>496</v>
          </cell>
          <cell r="K356" t="str">
            <v>491-03850</v>
          </cell>
          <cell r="L356" t="str">
            <v>366</v>
          </cell>
          <cell r="M356" t="str">
            <v/>
          </cell>
          <cell r="N356" t="str">
            <v>64</v>
          </cell>
        </row>
        <row r="357">
          <cell r="A357" t="str">
            <v>NOTEBOOK</v>
          </cell>
          <cell r="B357" t="str">
            <v>NEC VERSA SX PII 366 14.1" XGA TFT</v>
          </cell>
          <cell r="C357" t="str">
            <v>491-3847</v>
          </cell>
          <cell r="D357" t="str">
            <v>G834900005</v>
          </cell>
          <cell r="E357" t="str">
            <v xml:space="preserve">IR </v>
          </cell>
          <cell r="F357" t="str">
            <v xml:space="preserve">OZIEMBŁOWSKA             EWA            </v>
          </cell>
          <cell r="G357" t="str">
            <v>U-12</v>
          </cell>
          <cell r="H357" t="str">
            <v>405</v>
          </cell>
          <cell r="I357" t="str">
            <v>34-01</v>
          </cell>
          <cell r="J357" t="str">
            <v>700</v>
          </cell>
          <cell r="K357" t="str">
            <v>491-03847</v>
          </cell>
          <cell r="L357" t="str">
            <v>366</v>
          </cell>
          <cell r="M357" t="str">
            <v/>
          </cell>
          <cell r="N357" t="str">
            <v>64</v>
          </cell>
        </row>
        <row r="358">
          <cell r="A358" t="str">
            <v>NOTEBOOK</v>
          </cell>
          <cell r="B358" t="str">
            <v>DELL Latitude C640</v>
          </cell>
          <cell r="C358" t="str">
            <v>491-5069</v>
          </cell>
          <cell r="D358" t="str">
            <v>24RGL0J</v>
          </cell>
          <cell r="E358" t="str">
            <v xml:space="preserve">IR </v>
          </cell>
          <cell r="F358" t="str">
            <v xml:space="preserve">BRUŹ                     MIECZYSŁAW     </v>
          </cell>
          <cell r="G358" t="str">
            <v>U-12</v>
          </cell>
          <cell r="H358" t="str">
            <v>409</v>
          </cell>
          <cell r="I358" t="str">
            <v>15-39</v>
          </cell>
          <cell r="J358" t="str">
            <v>9275</v>
          </cell>
          <cell r="K358" t="str">
            <v>IR-DELLMIETEK</v>
          </cell>
          <cell r="L358" t="str">
            <v>1800</v>
          </cell>
          <cell r="M358" t="str">
            <v>wyłączony z KSZS ze względu na konieczność utrzyma</v>
          </cell>
          <cell r="N358" t="str">
            <v/>
          </cell>
        </row>
        <row r="359">
          <cell r="A359" t="str">
            <v>NOTEBOOK</v>
          </cell>
          <cell r="B359" t="str">
            <v>DELL Latitude C640</v>
          </cell>
          <cell r="C359" t="str">
            <v>491-5062</v>
          </cell>
          <cell r="D359" t="str">
            <v>54RGL0J</v>
          </cell>
          <cell r="E359" t="str">
            <v xml:space="preserve">IR </v>
          </cell>
          <cell r="F359" t="str">
            <v xml:space="preserve">MADEJ                    JÓZEF          </v>
          </cell>
          <cell r="G359" t="str">
            <v>U-12</v>
          </cell>
          <cell r="H359" t="str">
            <v>409</v>
          </cell>
          <cell r="I359" t="str">
            <v>12-00</v>
          </cell>
          <cell r="J359" t="str">
            <v>620</v>
          </cell>
          <cell r="K359" t="str">
            <v>491-05062</v>
          </cell>
          <cell r="L359" t="str">
            <v>1800</v>
          </cell>
          <cell r="M359" t="str">
            <v/>
          </cell>
          <cell r="N359" t="str">
            <v>256</v>
          </cell>
        </row>
        <row r="360">
          <cell r="A360" t="str">
            <v>NOTEBOOK</v>
          </cell>
          <cell r="B360" t="str">
            <v>COMPAQ ARMADA 1120</v>
          </cell>
          <cell r="C360" t="str">
            <v>491-2854</v>
          </cell>
          <cell r="D360" t="str">
            <v>7649HYC33698</v>
          </cell>
          <cell r="E360" t="str">
            <v xml:space="preserve">IR </v>
          </cell>
          <cell r="F360" t="str">
            <v xml:space="preserve">SMODLIBOWSKI             MICHAŁ         </v>
          </cell>
          <cell r="G360" t="str">
            <v>U-12</v>
          </cell>
          <cell r="H360" t="str">
            <v>417</v>
          </cell>
          <cell r="I360" t="str">
            <v>27-47</v>
          </cell>
          <cell r="J360" t="str">
            <v>989</v>
          </cell>
          <cell r="K360" t="str">
            <v/>
          </cell>
          <cell r="L360" t="str">
            <v>120</v>
          </cell>
          <cell r="M360" t="str">
            <v>JMAS: za slaby</v>
          </cell>
          <cell r="N360" t="str">
            <v/>
          </cell>
        </row>
        <row r="361">
          <cell r="A361" t="str">
            <v>STACJA ROBOCZA</v>
          </cell>
          <cell r="B361" t="str">
            <v>DELL Optiplex GX240</v>
          </cell>
          <cell r="C361" t="str">
            <v>491-4919</v>
          </cell>
          <cell r="D361" t="str">
            <v>3TCK90J</v>
          </cell>
          <cell r="E361" t="str">
            <v xml:space="preserve">IR </v>
          </cell>
          <cell r="F361" t="str">
            <v xml:space="preserve">BRUŹ                     MIECZYSŁAW     </v>
          </cell>
          <cell r="G361" t="str">
            <v>U-12</v>
          </cell>
          <cell r="H361" t="str">
            <v>409</v>
          </cell>
          <cell r="I361" t="str">
            <v>15-39</v>
          </cell>
          <cell r="J361" t="str">
            <v>9275</v>
          </cell>
          <cell r="K361" t="str">
            <v/>
          </cell>
          <cell r="L361" t="str">
            <v>2000</v>
          </cell>
          <cell r="M361" t="str">
            <v>OK51M</v>
          </cell>
          <cell r="N361" t="str">
            <v/>
          </cell>
        </row>
        <row r="362">
          <cell r="A362" t="str">
            <v>NOTEBOOK</v>
          </cell>
          <cell r="B362" t="str">
            <v>NEC VERSA / COMPAQ CONTURA 4/25</v>
          </cell>
          <cell r="C362" t="str">
            <v>491-2129</v>
          </cell>
          <cell r="D362" t="str">
            <v>H390300001 /7316HDJ40674</v>
          </cell>
          <cell r="E362" t="str">
            <v xml:space="preserve">IR </v>
          </cell>
          <cell r="F362" t="str">
            <v xml:space="preserve">CIĄŻYŃSKA                ILONA          </v>
          </cell>
          <cell r="G362" t="str">
            <v>U-12</v>
          </cell>
          <cell r="H362" t="str">
            <v>409</v>
          </cell>
          <cell r="I362" t="str">
            <v>2577</v>
          </cell>
          <cell r="J362" t="str">
            <v>9110</v>
          </cell>
          <cell r="K362" t="str">
            <v>491-02129</v>
          </cell>
          <cell r="L362" t="str">
            <v>366</v>
          </cell>
          <cell r="M362" t="str">
            <v/>
          </cell>
          <cell r="N362" t="str">
            <v>128</v>
          </cell>
        </row>
        <row r="363">
          <cell r="A363" t="str">
            <v>STACJA ROBOCZA</v>
          </cell>
          <cell r="B363" t="str">
            <v>DELL PRECISION 350</v>
          </cell>
          <cell r="C363" t="str">
            <v>491-5093</v>
          </cell>
          <cell r="D363" t="str">
            <v>3XNNL0J</v>
          </cell>
          <cell r="E363" t="str">
            <v xml:space="preserve">IR </v>
          </cell>
          <cell r="F363" t="str">
            <v xml:space="preserve">KOZŁOWSKA                MAŁGORZATA     </v>
          </cell>
          <cell r="G363" t="str">
            <v>U-12</v>
          </cell>
          <cell r="H363" t="str">
            <v>405</v>
          </cell>
          <cell r="I363" t="str">
            <v>25-67</v>
          </cell>
          <cell r="J363" t="str">
            <v>496</v>
          </cell>
          <cell r="K363" t="str">
            <v>491-05093</v>
          </cell>
          <cell r="L363" t="str">
            <v>2400</v>
          </cell>
          <cell r="M363" t="str">
            <v/>
          </cell>
          <cell r="N363" t="str">
            <v>511</v>
          </cell>
        </row>
        <row r="364">
          <cell r="A364" t="str">
            <v>STACJA ROBOCZA</v>
          </cell>
          <cell r="B364" t="str">
            <v>NEC PowerMate VT Destop P III 450</v>
          </cell>
          <cell r="C364" t="str">
            <v>491-4024</v>
          </cell>
          <cell r="D364" t="str">
            <v>0683109</v>
          </cell>
          <cell r="E364" t="str">
            <v xml:space="preserve">IR </v>
          </cell>
          <cell r="F364" t="str">
            <v xml:space="preserve">PŁOMIŃSKA                AGNIESZKA      </v>
          </cell>
          <cell r="G364" t="str">
            <v>U-12</v>
          </cell>
          <cell r="H364" t="str">
            <v>412</v>
          </cell>
          <cell r="I364" t="str">
            <v>34-03</v>
          </cell>
          <cell r="J364" t="str">
            <v>9673</v>
          </cell>
          <cell r="K364" t="str">
            <v>491-04024</v>
          </cell>
          <cell r="L364" t="str">
            <v>450</v>
          </cell>
          <cell r="M364" t="str">
            <v/>
          </cell>
          <cell r="N364" t="str">
            <v>256</v>
          </cell>
        </row>
        <row r="365">
          <cell r="A365" t="str">
            <v>STACJA ROBOCZA</v>
          </cell>
          <cell r="B365" t="str">
            <v>DELL Optiplex GX1L 350</v>
          </cell>
          <cell r="C365" t="str">
            <v>491-3525</v>
          </cell>
          <cell r="D365" t="str">
            <v>PKGNN</v>
          </cell>
          <cell r="E365" t="str">
            <v xml:space="preserve">IR </v>
          </cell>
          <cell r="F365" t="str">
            <v xml:space="preserve">GLISZCZYŃSKI             PIOTR          </v>
          </cell>
          <cell r="G365" t="str">
            <v>U-12</v>
          </cell>
          <cell r="H365" t="str">
            <v>412</v>
          </cell>
          <cell r="I365" t="str">
            <v>34-03</v>
          </cell>
          <cell r="J365" t="str">
            <v>9674</v>
          </cell>
          <cell r="K365" t="str">
            <v>491-03525</v>
          </cell>
          <cell r="L365" t="str">
            <v>350</v>
          </cell>
          <cell r="M365" t="str">
            <v/>
          </cell>
          <cell r="N365" t="str">
            <v/>
          </cell>
        </row>
        <row r="366">
          <cell r="A366" t="str">
            <v>STACJA ROBOCZA</v>
          </cell>
          <cell r="B366" t="str">
            <v>DELL PRECISION 350</v>
          </cell>
          <cell r="C366" t="str">
            <v>491-5090</v>
          </cell>
          <cell r="D366" t="str">
            <v>9XNNL0J</v>
          </cell>
          <cell r="E366" t="str">
            <v xml:space="preserve">IR </v>
          </cell>
          <cell r="F366" t="str">
            <v xml:space="preserve">GRESZKO                  CEZARY         </v>
          </cell>
          <cell r="G366" t="str">
            <v>U-12</v>
          </cell>
          <cell r="H366" t="str">
            <v>417</v>
          </cell>
          <cell r="I366" t="str">
            <v>27-47</v>
          </cell>
          <cell r="J366" t="str">
            <v>9848</v>
          </cell>
          <cell r="K366" t="str">
            <v>491-05090</v>
          </cell>
          <cell r="L366" t="str">
            <v>2400</v>
          </cell>
          <cell r="M366" t="str">
            <v/>
          </cell>
          <cell r="N366" t="str">
            <v>511</v>
          </cell>
        </row>
        <row r="367">
          <cell r="A367" t="str">
            <v>STACJA ROBOCZA</v>
          </cell>
          <cell r="B367" t="str">
            <v>DELL Optiplex GX1L 350</v>
          </cell>
          <cell r="C367" t="str">
            <v>491-3520</v>
          </cell>
          <cell r="D367" t="str">
            <v>PKGZD</v>
          </cell>
          <cell r="E367" t="str">
            <v xml:space="preserve">IR </v>
          </cell>
          <cell r="F367" t="str">
            <v xml:space="preserve">OZIEMBŁOWSKA             EWA            </v>
          </cell>
          <cell r="G367" t="str">
            <v>U-12</v>
          </cell>
          <cell r="H367" t="str">
            <v>405</v>
          </cell>
          <cell r="I367" t="str">
            <v>34-01</v>
          </cell>
          <cell r="J367" t="str">
            <v>700</v>
          </cell>
          <cell r="K367" t="str">
            <v>491-03520</v>
          </cell>
          <cell r="L367" t="str">
            <v>350</v>
          </cell>
          <cell r="M367" t="str">
            <v>OK51M</v>
          </cell>
          <cell r="N367" t="str">
            <v>192</v>
          </cell>
        </row>
        <row r="368">
          <cell r="A368" t="str">
            <v>STACJA ROBOCZA</v>
          </cell>
          <cell r="B368" t="str">
            <v>DELL PRECISION 350</v>
          </cell>
          <cell r="C368" t="str">
            <v>491-5091</v>
          </cell>
          <cell r="D368" t="str">
            <v>CXNNL0J</v>
          </cell>
          <cell r="E368" t="str">
            <v xml:space="preserve">IR </v>
          </cell>
          <cell r="F368" t="str">
            <v xml:space="preserve">ROBERT                   PIOTR          </v>
          </cell>
          <cell r="G368" t="str">
            <v>U-12</v>
          </cell>
          <cell r="H368" t="str">
            <v>413</v>
          </cell>
          <cell r="I368" t="str">
            <v>27-47</v>
          </cell>
          <cell r="J368" t="str">
            <v>9778</v>
          </cell>
          <cell r="K368" t="str">
            <v>491-05091</v>
          </cell>
          <cell r="L368" t="str">
            <v>2400</v>
          </cell>
          <cell r="M368" t="str">
            <v/>
          </cell>
          <cell r="N368" t="str">
            <v>511</v>
          </cell>
        </row>
        <row r="369">
          <cell r="A369" t="str">
            <v>STACJA ROBOCZA</v>
          </cell>
          <cell r="B369" t="str">
            <v>DELL PRECISION 350</v>
          </cell>
          <cell r="C369" t="str">
            <v>491-5089</v>
          </cell>
          <cell r="D369" t="str">
            <v>GWNNL0J</v>
          </cell>
          <cell r="E369" t="str">
            <v xml:space="preserve">IR </v>
          </cell>
          <cell r="F369" t="str">
            <v xml:space="preserve">KULBAT                   MARCIN         </v>
          </cell>
          <cell r="G369" t="str">
            <v>U-12</v>
          </cell>
          <cell r="H369" t="str">
            <v>409</v>
          </cell>
          <cell r="I369" t="str">
            <v>10-42</v>
          </cell>
          <cell r="J369" t="str">
            <v>9733</v>
          </cell>
          <cell r="K369" t="str">
            <v>491-05089</v>
          </cell>
          <cell r="L369" t="str">
            <v>2400</v>
          </cell>
          <cell r="M369" t="str">
            <v/>
          </cell>
          <cell r="N369" t="str">
            <v>511</v>
          </cell>
        </row>
        <row r="370">
          <cell r="A370" t="str">
            <v>STACJA ROBOCZA</v>
          </cell>
          <cell r="B370" t="str">
            <v>DELL Optiplex GX1M 350</v>
          </cell>
          <cell r="C370" t="str">
            <v>491-3554</v>
          </cell>
          <cell r="D370" t="str">
            <v>PKGZ4</v>
          </cell>
          <cell r="E370" t="str">
            <v xml:space="preserve">IR </v>
          </cell>
          <cell r="F370" t="str">
            <v xml:space="preserve">SMODLIBOWSKI             MICHAŁ         </v>
          </cell>
          <cell r="G370" t="str">
            <v>U-12</v>
          </cell>
          <cell r="H370" t="str">
            <v>417</v>
          </cell>
          <cell r="I370" t="str">
            <v>27-47</v>
          </cell>
          <cell r="J370" t="str">
            <v>989</v>
          </cell>
          <cell r="K370" t="str">
            <v>491-03554</v>
          </cell>
          <cell r="L370" t="str">
            <v>350</v>
          </cell>
          <cell r="M370" t="str">
            <v/>
          </cell>
          <cell r="N370" t="str">
            <v>64</v>
          </cell>
        </row>
        <row r="371">
          <cell r="A371" t="str">
            <v>STACJA ROBOCZA</v>
          </cell>
          <cell r="B371" t="str">
            <v>DELL PRECISION 350</v>
          </cell>
          <cell r="C371" t="str">
            <v>491-5094</v>
          </cell>
          <cell r="D371" t="str">
            <v>1XNNL0J</v>
          </cell>
          <cell r="E371" t="str">
            <v xml:space="preserve">IR </v>
          </cell>
          <cell r="F371" t="str">
            <v xml:space="preserve">PLUTA                    JANUSZ         </v>
          </cell>
          <cell r="G371" t="str">
            <v>U-12</v>
          </cell>
          <cell r="H371" t="str">
            <v>409</v>
          </cell>
          <cell r="I371" t="str">
            <v>24-50</v>
          </cell>
          <cell r="J371" t="str">
            <v>9437</v>
          </cell>
          <cell r="K371" t="str">
            <v>491-05094</v>
          </cell>
          <cell r="L371" t="str">
            <v>2400</v>
          </cell>
          <cell r="M371" t="str">
            <v/>
          </cell>
          <cell r="N371" t="str">
            <v>511</v>
          </cell>
        </row>
        <row r="372">
          <cell r="A372" t="str">
            <v>NOTEBOOK</v>
          </cell>
          <cell r="B372" t="str">
            <v>DELL Latitude C640</v>
          </cell>
          <cell r="C372" t="str">
            <v>491-5070</v>
          </cell>
          <cell r="D372" t="str">
            <v>F4RGL0J</v>
          </cell>
          <cell r="E372" t="str">
            <v xml:space="preserve">IR </v>
          </cell>
          <cell r="F372" t="str">
            <v xml:space="preserve">KULBAT                   MARCIN         </v>
          </cell>
          <cell r="G372" t="str">
            <v>U-12</v>
          </cell>
          <cell r="H372" t="str">
            <v>409</v>
          </cell>
          <cell r="I372" t="str">
            <v>10-42</v>
          </cell>
          <cell r="J372" t="str">
            <v>9733</v>
          </cell>
          <cell r="K372" t="str">
            <v>491-05070</v>
          </cell>
          <cell r="L372" t="str">
            <v>1200</v>
          </cell>
          <cell r="M372" t="str">
            <v/>
          </cell>
          <cell r="N372" t="str">
            <v>256</v>
          </cell>
        </row>
        <row r="373">
          <cell r="A373" t="str">
            <v>STACJA ROBOCZA</v>
          </cell>
          <cell r="B373" t="str">
            <v>NEC DIRECTION PIII 450 MIDI TOWER</v>
          </cell>
          <cell r="C373" t="str">
            <v>491-3978</v>
          </cell>
          <cell r="D373" t="str">
            <v>0183099</v>
          </cell>
          <cell r="E373" t="str">
            <v xml:space="preserve">IR </v>
          </cell>
          <cell r="F373" t="str">
            <v xml:space="preserve">GLISZCZYŃSKI             PIOTR          </v>
          </cell>
          <cell r="G373" t="str">
            <v>U-12</v>
          </cell>
          <cell r="H373" t="str">
            <v>412</v>
          </cell>
          <cell r="I373" t="str">
            <v>34-03</v>
          </cell>
          <cell r="J373" t="str">
            <v>9674</v>
          </cell>
          <cell r="K373" t="str">
            <v>491-03978</v>
          </cell>
          <cell r="L373" t="str">
            <v>450</v>
          </cell>
          <cell r="M373" t="str">
            <v/>
          </cell>
          <cell r="N373" t="str">
            <v>192</v>
          </cell>
        </row>
        <row r="374">
          <cell r="A374" t="str">
            <v>STACJA ROBOCZA</v>
          </cell>
          <cell r="B374" t="str">
            <v>DELL Optiplex GX150</v>
          </cell>
          <cell r="C374" t="str">
            <v>491-4823</v>
          </cell>
          <cell r="D374" t="str">
            <v>8L3Y60J</v>
          </cell>
          <cell r="E374" t="str">
            <v xml:space="preserve">IR </v>
          </cell>
          <cell r="F374" t="str">
            <v xml:space="preserve">KULBAT                   MARCIN         </v>
          </cell>
          <cell r="G374" t="str">
            <v>U-12</v>
          </cell>
          <cell r="H374" t="str">
            <v>409</v>
          </cell>
          <cell r="I374" t="str">
            <v>10-42</v>
          </cell>
          <cell r="J374" t="str">
            <v>9733</v>
          </cell>
          <cell r="K374" t="str">
            <v>LIDIA</v>
          </cell>
          <cell r="L374" t="str">
            <v>1000</v>
          </cell>
          <cell r="M374" t="str">
            <v/>
          </cell>
          <cell r="N374" t="str">
            <v/>
          </cell>
        </row>
        <row r="375">
          <cell r="A375" t="str">
            <v>STACJA ROBOCZA</v>
          </cell>
          <cell r="B375" t="str">
            <v>NEC DIRECTION PIII 450 MIDI TOWER</v>
          </cell>
          <cell r="C375" t="str">
            <v>491-3975</v>
          </cell>
          <cell r="D375" t="str">
            <v>0181099</v>
          </cell>
          <cell r="E375" t="str">
            <v xml:space="preserve">IR </v>
          </cell>
          <cell r="F375" t="str">
            <v xml:space="preserve">GLISZCZYŃSKI             PIOTR          </v>
          </cell>
          <cell r="G375" t="str">
            <v>U-12</v>
          </cell>
          <cell r="H375" t="str">
            <v>412</v>
          </cell>
          <cell r="I375" t="str">
            <v>34-03</v>
          </cell>
          <cell r="J375" t="str">
            <v>9674</v>
          </cell>
          <cell r="K375" t="str">
            <v>491-03975</v>
          </cell>
          <cell r="L375" t="str">
            <v>450</v>
          </cell>
          <cell r="M375" t="str">
            <v/>
          </cell>
          <cell r="N375" t="str">
            <v>192</v>
          </cell>
        </row>
        <row r="376">
          <cell r="A376" t="str">
            <v>NOTEBOOK</v>
          </cell>
          <cell r="B376" t="str">
            <v>COMPAQ ARMADA E500  PIII 600</v>
          </cell>
          <cell r="C376" t="str">
            <v>491-4371</v>
          </cell>
          <cell r="D376" t="str">
            <v>7J0ADN98Y016</v>
          </cell>
          <cell r="E376" t="str">
            <v xml:space="preserve">IR </v>
          </cell>
          <cell r="F376" t="str">
            <v xml:space="preserve">SŁUCHOCKA-PŁUCIENNIK     MARTA          </v>
          </cell>
          <cell r="G376" t="str">
            <v>U-12</v>
          </cell>
          <cell r="H376" t="str">
            <v>405</v>
          </cell>
          <cell r="I376" t="str">
            <v>34-01</v>
          </cell>
          <cell r="J376" t="str">
            <v>9599</v>
          </cell>
          <cell r="K376" t="str">
            <v>NOTE_MARTA</v>
          </cell>
          <cell r="L376" t="str">
            <v>600</v>
          </cell>
          <cell r="M376" t="str">
            <v/>
          </cell>
          <cell r="N376" t="str">
            <v>128</v>
          </cell>
        </row>
        <row r="377">
          <cell r="A377" t="str">
            <v>STACJA ROBOCZA</v>
          </cell>
          <cell r="B377" t="str">
            <v>NEC DIRECTION PIII 450 MIDI TOWER</v>
          </cell>
          <cell r="C377" t="str">
            <v>491-3977</v>
          </cell>
          <cell r="D377" t="str">
            <v>0439099</v>
          </cell>
          <cell r="E377" t="str">
            <v xml:space="preserve">IR </v>
          </cell>
          <cell r="F377" t="str">
            <v xml:space="preserve">GLISZCZYŃSKI             PIOTR          </v>
          </cell>
          <cell r="G377" t="str">
            <v>U-12</v>
          </cell>
          <cell r="H377" t="str">
            <v>412</v>
          </cell>
          <cell r="I377" t="str">
            <v>34-03</v>
          </cell>
          <cell r="J377" t="str">
            <v>9674</v>
          </cell>
          <cell r="K377" t="str">
            <v>491-03977</v>
          </cell>
          <cell r="L377" t="str">
            <v>450</v>
          </cell>
          <cell r="M377" t="str">
            <v/>
          </cell>
          <cell r="N377" t="str">
            <v>192</v>
          </cell>
        </row>
        <row r="378">
          <cell r="A378" t="str">
            <v>NOTEBOOK</v>
          </cell>
          <cell r="B378" t="str">
            <v>COMPAQ ARMADA E500  PIII 600</v>
          </cell>
          <cell r="C378" t="str">
            <v>491-4361</v>
          </cell>
          <cell r="D378" t="str">
            <v>7J0ADN98Y002</v>
          </cell>
          <cell r="E378" t="str">
            <v xml:space="preserve">IR </v>
          </cell>
          <cell r="F378" t="str">
            <v xml:space="preserve">PLUTA                    JANUSZ         </v>
          </cell>
          <cell r="G378" t="str">
            <v>U-12</v>
          </cell>
          <cell r="H378" t="str">
            <v>409</v>
          </cell>
          <cell r="I378" t="str">
            <v>24-50</v>
          </cell>
          <cell r="J378" t="str">
            <v>9437</v>
          </cell>
          <cell r="K378" t="str">
            <v>491-04361</v>
          </cell>
          <cell r="L378" t="str">
            <v>600</v>
          </cell>
          <cell r="M378" t="str">
            <v/>
          </cell>
          <cell r="N378" t="str">
            <v>256</v>
          </cell>
        </row>
        <row r="379">
          <cell r="A379" t="str">
            <v>STACJA ROBOCZA</v>
          </cell>
          <cell r="B379" t="str">
            <v>DELL Optiplex GX240</v>
          </cell>
          <cell r="C379" t="str">
            <v>491-4909</v>
          </cell>
          <cell r="D379" t="str">
            <v>5TCK90J</v>
          </cell>
          <cell r="E379" t="str">
            <v xml:space="preserve">IR </v>
          </cell>
          <cell r="F379" t="str">
            <v xml:space="preserve">SŁUCHOCKA-PŁUCIENNIK     MARTA          </v>
          </cell>
          <cell r="G379" t="str">
            <v>U-12</v>
          </cell>
          <cell r="H379" t="str">
            <v>405</v>
          </cell>
          <cell r="I379" t="str">
            <v>34-01</v>
          </cell>
          <cell r="J379" t="str">
            <v>9599</v>
          </cell>
          <cell r="K379" t="str">
            <v>MARTA_NOWY</v>
          </cell>
          <cell r="L379" t="str">
            <v>1500</v>
          </cell>
          <cell r="M379" t="str">
            <v/>
          </cell>
          <cell r="N379" t="str">
            <v>255</v>
          </cell>
        </row>
        <row r="380">
          <cell r="A380" t="str">
            <v>STACJA ROBOCZA</v>
          </cell>
          <cell r="B380" t="str">
            <v>KOMPUTER PC/AT</v>
          </cell>
          <cell r="C380" t="str">
            <v>491-1620/K036</v>
          </cell>
          <cell r="D380" t="str">
            <v>0B23A</v>
          </cell>
          <cell r="E380" t="str">
            <v xml:space="preserve">IR </v>
          </cell>
          <cell r="F380" t="str">
            <v xml:space="preserve">DUSZYŃSKI                KRZYSZTOF      </v>
          </cell>
          <cell r="G380" t="str">
            <v>U-12</v>
          </cell>
          <cell r="H380" t="str">
            <v>412</v>
          </cell>
          <cell r="I380" t="str">
            <v>34-04</v>
          </cell>
          <cell r="J380" t="str">
            <v>179</v>
          </cell>
          <cell r="K380" t="str">
            <v>036</v>
          </cell>
          <cell r="L380" t="str">
            <v>550</v>
          </cell>
          <cell r="M380" t="str">
            <v>serwerownia U11</v>
          </cell>
          <cell r="N380" t="str">
            <v/>
          </cell>
        </row>
        <row r="381">
          <cell r="A381" t="str">
            <v>STACJA ROBOCZA</v>
          </cell>
          <cell r="B381" t="str">
            <v>KOMPUTER 486DX</v>
          </cell>
          <cell r="C381" t="str">
            <v>491-1620/11313</v>
          </cell>
          <cell r="D381" t="str">
            <v>11313/075</v>
          </cell>
          <cell r="E381" t="str">
            <v xml:space="preserve">IR </v>
          </cell>
          <cell r="F381" t="str">
            <v xml:space="preserve">KURPIEL                  ROBERT         </v>
          </cell>
          <cell r="G381" t="str">
            <v>U-12</v>
          </cell>
          <cell r="H381" t="str">
            <v>412</v>
          </cell>
          <cell r="I381" t="str">
            <v/>
          </cell>
          <cell r="J381" t="str">
            <v>9764</v>
          </cell>
          <cell r="K381" t="str">
            <v>491-01620-11313</v>
          </cell>
          <cell r="L381" t="str">
            <v>333</v>
          </cell>
          <cell r="M381" t="str">
            <v>OK51M</v>
          </cell>
          <cell r="N381" t="str">
            <v>128</v>
          </cell>
        </row>
        <row r="382">
          <cell r="A382" t="str">
            <v>STACJA ROBOCZA</v>
          </cell>
          <cell r="B382" t="str">
            <v>NEC DIRECTION PIII 450 MIDI TOWER</v>
          </cell>
          <cell r="C382" t="str">
            <v>491-3976</v>
          </cell>
          <cell r="D382" t="str">
            <v>0424069</v>
          </cell>
          <cell r="E382" t="str">
            <v xml:space="preserve">IR </v>
          </cell>
          <cell r="F382" t="str">
            <v xml:space="preserve">GLISZCZYŃSKI             PIOTR          </v>
          </cell>
          <cell r="G382" t="str">
            <v>U-12</v>
          </cell>
          <cell r="H382" t="str">
            <v>412</v>
          </cell>
          <cell r="I382" t="str">
            <v>34-03</v>
          </cell>
          <cell r="J382" t="str">
            <v>9674</v>
          </cell>
          <cell r="K382" t="str">
            <v>491-03976</v>
          </cell>
          <cell r="L382" t="str">
            <v>450</v>
          </cell>
          <cell r="M382" t="str">
            <v/>
          </cell>
          <cell r="N382" t="str">
            <v>192</v>
          </cell>
        </row>
        <row r="383">
          <cell r="A383" t="str">
            <v>STACJA ROBOCZA</v>
          </cell>
          <cell r="B383" t="str">
            <v>DELL Optiplex GX1M 350</v>
          </cell>
          <cell r="C383" t="str">
            <v>491-3611</v>
          </cell>
          <cell r="D383" t="str">
            <v>PKH52</v>
          </cell>
          <cell r="E383" t="str">
            <v xml:space="preserve">IR </v>
          </cell>
          <cell r="F383" t="str">
            <v xml:space="preserve">BRUŹ                     MIECZYSŁAW     </v>
          </cell>
          <cell r="G383" t="str">
            <v>U-12</v>
          </cell>
          <cell r="H383" t="str">
            <v>409</v>
          </cell>
          <cell r="I383" t="str">
            <v>15-39</v>
          </cell>
          <cell r="J383" t="str">
            <v>9275</v>
          </cell>
          <cell r="K383" t="str">
            <v/>
          </cell>
          <cell r="L383" t="str">
            <v>350</v>
          </cell>
          <cell r="M383" t="str">
            <v>kontroler domeny</v>
          </cell>
          <cell r="N383" t="str">
            <v/>
          </cell>
        </row>
        <row r="384">
          <cell r="A384" t="str">
            <v>STACJA ROBOCZA</v>
          </cell>
          <cell r="B384" t="str">
            <v>DELL Optiplex GX240</v>
          </cell>
          <cell r="C384" t="str">
            <v>491-4910</v>
          </cell>
          <cell r="D384" t="str">
            <v>4TCK90J</v>
          </cell>
          <cell r="E384" t="str">
            <v xml:space="preserve">IR </v>
          </cell>
          <cell r="F384" t="str">
            <v xml:space="preserve">CIĄŻYŃSKA                ILONA          </v>
          </cell>
          <cell r="G384" t="str">
            <v>U-12</v>
          </cell>
          <cell r="H384" t="str">
            <v>409</v>
          </cell>
          <cell r="I384" t="str">
            <v>2577</v>
          </cell>
          <cell r="J384" t="str">
            <v>9110</v>
          </cell>
          <cell r="K384" t="str">
            <v>491-04910</v>
          </cell>
          <cell r="L384" t="str">
            <v>2400</v>
          </cell>
          <cell r="M384" t="str">
            <v/>
          </cell>
          <cell r="N384" t="str">
            <v>512</v>
          </cell>
        </row>
        <row r="385">
          <cell r="A385" t="str">
            <v>STACJA ROBOCZA</v>
          </cell>
          <cell r="B385" t="str">
            <v>NEC DIRECTION PIII 450 MIDI TOWER</v>
          </cell>
          <cell r="C385" t="str">
            <v>491-3979</v>
          </cell>
          <cell r="D385" t="str">
            <v>0184099</v>
          </cell>
          <cell r="E385" t="str">
            <v xml:space="preserve">IR </v>
          </cell>
          <cell r="F385" t="str">
            <v xml:space="preserve">GLISZCZYŃSKI             PIOTR          </v>
          </cell>
          <cell r="G385" t="str">
            <v>U-12</v>
          </cell>
          <cell r="H385" t="str">
            <v>412</v>
          </cell>
          <cell r="I385" t="str">
            <v>34-03</v>
          </cell>
          <cell r="J385" t="str">
            <v>9674</v>
          </cell>
          <cell r="K385" t="str">
            <v>491-03979</v>
          </cell>
          <cell r="L385" t="str">
            <v>450</v>
          </cell>
          <cell r="M385" t="str">
            <v/>
          </cell>
          <cell r="N385" t="str">
            <v>192</v>
          </cell>
        </row>
        <row r="386">
          <cell r="A386" t="str">
            <v>STACJA ROBOCZA</v>
          </cell>
          <cell r="B386" t="str">
            <v>NEC DIRECTION PIII 450 MIDI TOWER</v>
          </cell>
          <cell r="C386" t="str">
            <v>491-3894</v>
          </cell>
          <cell r="D386" t="str">
            <v>0451099</v>
          </cell>
          <cell r="E386" t="str">
            <v xml:space="preserve">IR </v>
          </cell>
          <cell r="F386" t="str">
            <v xml:space="preserve">GLISZCZYŃSKI             PIOTR          </v>
          </cell>
          <cell r="G386" t="str">
            <v>U-12</v>
          </cell>
          <cell r="H386" t="str">
            <v>412</v>
          </cell>
          <cell r="I386" t="str">
            <v>34-03</v>
          </cell>
          <cell r="J386" t="str">
            <v>9674</v>
          </cell>
          <cell r="K386" t="str">
            <v>491-03894</v>
          </cell>
          <cell r="L386" t="str">
            <v>450</v>
          </cell>
          <cell r="M386" t="str">
            <v/>
          </cell>
          <cell r="N386" t="str">
            <v>192</v>
          </cell>
        </row>
        <row r="387">
          <cell r="A387" t="str">
            <v>STACJA ROBOCZA</v>
          </cell>
          <cell r="B387" t="str">
            <v>NEC DIRECTION PIII 450 MIDI TOWER</v>
          </cell>
          <cell r="C387" t="str">
            <v>491-3981</v>
          </cell>
          <cell r="D387" t="str">
            <v>0185099</v>
          </cell>
          <cell r="E387" t="str">
            <v xml:space="preserve">IR </v>
          </cell>
          <cell r="F387" t="str">
            <v xml:space="preserve">GLISZCZYŃSKI             PIOTR          </v>
          </cell>
          <cell r="G387" t="str">
            <v>U-12</v>
          </cell>
          <cell r="H387" t="str">
            <v>412</v>
          </cell>
          <cell r="I387" t="str">
            <v>34-03</v>
          </cell>
          <cell r="J387" t="str">
            <v>9674</v>
          </cell>
          <cell r="K387" t="str">
            <v>491-03981</v>
          </cell>
          <cell r="L387" t="str">
            <v>450</v>
          </cell>
          <cell r="M387" t="str">
            <v/>
          </cell>
          <cell r="N387" t="str">
            <v>192</v>
          </cell>
        </row>
        <row r="388">
          <cell r="A388" t="str">
            <v>NOTEBOOK</v>
          </cell>
          <cell r="B388" t="str">
            <v>Dell Latitude CPi 300XT</v>
          </cell>
          <cell r="C388" t="str">
            <v>491-3607</v>
          </cell>
          <cell r="D388" t="str">
            <v>ZJTOO</v>
          </cell>
          <cell r="E388" t="str">
            <v xml:space="preserve">IR </v>
          </cell>
          <cell r="F388" t="str">
            <v xml:space="preserve">DUSZYŃSKI                KRZYSZTOF      </v>
          </cell>
          <cell r="G388" t="str">
            <v>U-12</v>
          </cell>
          <cell r="H388" t="str">
            <v>412</v>
          </cell>
          <cell r="I388" t="str">
            <v>34-04</v>
          </cell>
          <cell r="J388" t="str">
            <v>179</v>
          </cell>
          <cell r="K388" t="str">
            <v/>
          </cell>
          <cell r="L388" t="str">
            <v>300</v>
          </cell>
          <cell r="M388" t="str">
            <v/>
          </cell>
          <cell r="N388" t="str">
            <v/>
          </cell>
        </row>
        <row r="389">
          <cell r="A389" t="str">
            <v>STACJA ROBOCZA</v>
          </cell>
          <cell r="B389" t="str">
            <v>NEC DIRECTION PIII 450 MIDI TOWER</v>
          </cell>
          <cell r="C389" t="str">
            <v>491-3982</v>
          </cell>
          <cell r="D389" t="str">
            <v>0179099</v>
          </cell>
          <cell r="E389" t="str">
            <v xml:space="preserve">IR </v>
          </cell>
          <cell r="F389" t="str">
            <v xml:space="preserve">GLISZCZYŃSKI             PIOTR          </v>
          </cell>
          <cell r="G389" t="str">
            <v>U-12</v>
          </cell>
          <cell r="H389" t="str">
            <v>412</v>
          </cell>
          <cell r="I389" t="str">
            <v>34-03</v>
          </cell>
          <cell r="J389" t="str">
            <v>9674</v>
          </cell>
          <cell r="K389" t="str">
            <v>491-03982</v>
          </cell>
          <cell r="L389" t="str">
            <v>450</v>
          </cell>
          <cell r="M389" t="str">
            <v/>
          </cell>
          <cell r="N389" t="str">
            <v>192</v>
          </cell>
        </row>
        <row r="390">
          <cell r="A390" t="str">
            <v>NOTEBOOK</v>
          </cell>
          <cell r="B390" t="str">
            <v>Dell Latitude CPi 300XT</v>
          </cell>
          <cell r="C390" t="str">
            <v>491-3576</v>
          </cell>
          <cell r="D390" t="str">
            <v>ZL831</v>
          </cell>
          <cell r="E390" t="str">
            <v xml:space="preserve">IR </v>
          </cell>
          <cell r="F390" t="str">
            <v xml:space="preserve">CHOJNICKI                ZBIGNIEW       </v>
          </cell>
          <cell r="G390" t="str">
            <v>U-12</v>
          </cell>
          <cell r="H390" t="str">
            <v>412</v>
          </cell>
          <cell r="I390" t="str">
            <v>34-05</v>
          </cell>
          <cell r="J390" t="str">
            <v>9602</v>
          </cell>
          <cell r="K390" t="str">
            <v>491-03576</v>
          </cell>
          <cell r="L390" t="str">
            <v>300</v>
          </cell>
          <cell r="M390" t="str">
            <v/>
          </cell>
          <cell r="N390" t="str">
            <v>96</v>
          </cell>
        </row>
        <row r="391">
          <cell r="A391" t="str">
            <v>STACJA ROBOCZA</v>
          </cell>
          <cell r="B391" t="str">
            <v>NEC DIRECTION PIII 450 MIDI TOWER</v>
          </cell>
          <cell r="C391" t="str">
            <v>491-3983</v>
          </cell>
          <cell r="D391" t="str">
            <v>0438099</v>
          </cell>
          <cell r="E391" t="str">
            <v xml:space="preserve">IR </v>
          </cell>
          <cell r="F391" t="str">
            <v xml:space="preserve">GLISZCZYŃSKI             PIOTR          </v>
          </cell>
          <cell r="G391" t="str">
            <v>U-12</v>
          </cell>
          <cell r="H391" t="str">
            <v>412</v>
          </cell>
          <cell r="I391" t="str">
            <v>34-03</v>
          </cell>
          <cell r="J391" t="str">
            <v>9674</v>
          </cell>
          <cell r="K391" t="str">
            <v>491-03983</v>
          </cell>
          <cell r="L391" t="str">
            <v>450</v>
          </cell>
          <cell r="M391" t="str">
            <v/>
          </cell>
          <cell r="N391" t="str">
            <v>192</v>
          </cell>
        </row>
        <row r="392">
          <cell r="A392" t="str">
            <v>STACJA ROBOCZA</v>
          </cell>
          <cell r="B392" t="str">
            <v>NEC PowerMate VT Destop P III 450</v>
          </cell>
          <cell r="C392" t="str">
            <v>491-3987</v>
          </cell>
          <cell r="D392" t="str">
            <v>0726109</v>
          </cell>
          <cell r="E392" t="str">
            <v xml:space="preserve">IR </v>
          </cell>
          <cell r="F392" t="str">
            <v xml:space="preserve">BRUŹ                     MIECZYSŁAW     </v>
          </cell>
          <cell r="G392" t="str">
            <v>U-12</v>
          </cell>
          <cell r="H392" t="str">
            <v>409</v>
          </cell>
          <cell r="I392" t="str">
            <v>15-39</v>
          </cell>
          <cell r="J392" t="str">
            <v>9275</v>
          </cell>
          <cell r="K392" t="str">
            <v>U11_POK612A</v>
          </cell>
          <cell r="L392" t="str">
            <v>450</v>
          </cell>
          <cell r="M392" t="str">
            <v>linux</v>
          </cell>
          <cell r="N392" t="str">
            <v/>
          </cell>
        </row>
        <row r="393">
          <cell r="A393" t="str">
            <v>STACJA ROBOCZA</v>
          </cell>
          <cell r="B393" t="str">
            <v>NEC DIRECTION PIII 450 MIDI TOWER</v>
          </cell>
          <cell r="C393" t="str">
            <v>491-3980</v>
          </cell>
          <cell r="D393" t="str">
            <v>0182099</v>
          </cell>
          <cell r="E393" t="str">
            <v xml:space="preserve">IR </v>
          </cell>
          <cell r="F393" t="str">
            <v xml:space="preserve">GLISZCZYŃSKI             PIOTR          </v>
          </cell>
          <cell r="G393" t="str">
            <v>U-12</v>
          </cell>
          <cell r="H393" t="str">
            <v>412</v>
          </cell>
          <cell r="I393" t="str">
            <v>34-03</v>
          </cell>
          <cell r="J393" t="str">
            <v>9674</v>
          </cell>
          <cell r="K393" t="str">
            <v>491-03980</v>
          </cell>
          <cell r="L393" t="str">
            <v>450</v>
          </cell>
          <cell r="M393" t="str">
            <v/>
          </cell>
          <cell r="N393" t="str">
            <v>192</v>
          </cell>
        </row>
        <row r="394">
          <cell r="A394" t="str">
            <v>STACJA ROBOCZA</v>
          </cell>
          <cell r="B394" t="str">
            <v>COMPAQ DESKPRO EXD PIII 733</v>
          </cell>
          <cell r="C394" t="str">
            <v>491-4500</v>
          </cell>
          <cell r="D394" t="str">
            <v>8036FR4ZE409</v>
          </cell>
          <cell r="E394" t="str">
            <v xml:space="preserve">IR </v>
          </cell>
          <cell r="F394" t="str">
            <v xml:space="preserve">ROBERT                   PIOTR          </v>
          </cell>
          <cell r="G394" t="str">
            <v>U-12</v>
          </cell>
          <cell r="H394" t="str">
            <v>413</v>
          </cell>
          <cell r="I394" t="str">
            <v>27-47</v>
          </cell>
          <cell r="J394" t="str">
            <v>9778</v>
          </cell>
          <cell r="K394" t="str">
            <v>491-04500</v>
          </cell>
          <cell r="L394" t="str">
            <v>733</v>
          </cell>
          <cell r="M394" t="str">
            <v/>
          </cell>
          <cell r="N394" t="str">
            <v/>
          </cell>
        </row>
        <row r="395">
          <cell r="A395" t="str">
            <v>STACJA ROBOCZA</v>
          </cell>
          <cell r="B395" t="str">
            <v>DELL Optiplex GX150</v>
          </cell>
          <cell r="C395" t="str">
            <v>491-4858</v>
          </cell>
          <cell r="D395" t="str">
            <v>GHVX60J</v>
          </cell>
          <cell r="E395" t="str">
            <v xml:space="preserve">IR </v>
          </cell>
          <cell r="F395" t="str">
            <v xml:space="preserve">SMODLIBOWSKI             MICHAŁ         </v>
          </cell>
          <cell r="G395" t="str">
            <v>U-12</v>
          </cell>
          <cell r="H395" t="str">
            <v>417</v>
          </cell>
          <cell r="I395" t="str">
            <v>27-47</v>
          </cell>
          <cell r="J395" t="str">
            <v>989</v>
          </cell>
          <cell r="K395" t="str">
            <v>491-04858</v>
          </cell>
          <cell r="L395" t="str">
            <v>1000</v>
          </cell>
          <cell r="M395" t="str">
            <v/>
          </cell>
          <cell r="N395" t="str">
            <v>511</v>
          </cell>
        </row>
        <row r="396">
          <cell r="A396" t="str">
            <v>STACJA ROBOCZA</v>
          </cell>
          <cell r="B396" t="str">
            <v>DELL Optiplex GX1L 266</v>
          </cell>
          <cell r="C396" t="str">
            <v>491-3282</v>
          </cell>
          <cell r="D396" t="str">
            <v>NM18G</v>
          </cell>
          <cell r="E396" t="str">
            <v xml:space="preserve">IR </v>
          </cell>
          <cell r="F396" t="str">
            <v xml:space="preserve">SŁUCHOCKA-PŁUCIENNIK     MARTA          </v>
          </cell>
          <cell r="G396" t="str">
            <v>U-12</v>
          </cell>
          <cell r="H396" t="str">
            <v>405</v>
          </cell>
          <cell r="I396" t="str">
            <v>34-01</v>
          </cell>
          <cell r="J396" t="str">
            <v>9599</v>
          </cell>
          <cell r="K396" t="str">
            <v/>
          </cell>
          <cell r="L396" t="str">
            <v>266</v>
          </cell>
          <cell r="M396" t="str">
            <v/>
          </cell>
          <cell r="N396" t="str">
            <v/>
          </cell>
        </row>
        <row r="397">
          <cell r="A397" t="str">
            <v>STACJA ROBOCZA</v>
          </cell>
          <cell r="B397" t="str">
            <v>DELL Optiplex GX150</v>
          </cell>
          <cell r="C397" t="str">
            <v>491-4824</v>
          </cell>
          <cell r="D397" t="str">
            <v>JJ3Y60J</v>
          </cell>
          <cell r="E397" t="str">
            <v xml:space="preserve">IR </v>
          </cell>
          <cell r="F397" t="str">
            <v xml:space="preserve">OZIEMBŁOWSKA             EWA            </v>
          </cell>
          <cell r="G397" t="str">
            <v>U-12</v>
          </cell>
          <cell r="H397" t="str">
            <v>405</v>
          </cell>
          <cell r="I397" t="str">
            <v>34-01</v>
          </cell>
          <cell r="J397" t="str">
            <v>700</v>
          </cell>
          <cell r="K397" t="str">
            <v>491-04824</v>
          </cell>
          <cell r="L397" t="str">
            <v>1000</v>
          </cell>
          <cell r="M397" t="str">
            <v/>
          </cell>
          <cell r="N397" t="str">
            <v>255</v>
          </cell>
        </row>
        <row r="398">
          <cell r="A398" t="str">
            <v>STACJA ROBOCZA</v>
          </cell>
          <cell r="B398" t="str">
            <v>DELL Optiplex GX1L 266</v>
          </cell>
          <cell r="C398" t="str">
            <v>491-3295</v>
          </cell>
          <cell r="D398" t="str">
            <v>NM18R</v>
          </cell>
          <cell r="E398" t="str">
            <v xml:space="preserve">IR </v>
          </cell>
          <cell r="F398" t="str">
            <v xml:space="preserve">DUSZYŃSKI                KRZYSZTOF      </v>
          </cell>
          <cell r="G398" t="str">
            <v>U-12</v>
          </cell>
          <cell r="H398" t="str">
            <v>412</v>
          </cell>
          <cell r="I398" t="str">
            <v>34-04</v>
          </cell>
          <cell r="J398" t="str">
            <v>179</v>
          </cell>
          <cell r="K398" t="str">
            <v/>
          </cell>
          <cell r="L398" t="str">
            <v>266</v>
          </cell>
          <cell r="M398" t="str">
            <v>OK51M</v>
          </cell>
          <cell r="N398" t="str">
            <v/>
          </cell>
        </row>
        <row r="399">
          <cell r="A399" t="str">
            <v>STACJA ROBOCZA</v>
          </cell>
          <cell r="B399" t="str">
            <v>Dell Optiplex GX1M P III 450</v>
          </cell>
          <cell r="C399" t="str">
            <v>491-4862</v>
          </cell>
          <cell r="D399" t="str">
            <v>RBPN0</v>
          </cell>
          <cell r="E399" t="str">
            <v xml:space="preserve">IS </v>
          </cell>
          <cell r="F399" t="str">
            <v xml:space="preserve">PYTLEWSKI                WALDEMAR       </v>
          </cell>
          <cell r="G399" t="str">
            <v>U-12</v>
          </cell>
          <cell r="H399" t="str">
            <v>413</v>
          </cell>
          <cell r="I399" t="str">
            <v>34-07</v>
          </cell>
          <cell r="J399" t="str">
            <v>9577</v>
          </cell>
          <cell r="K399" t="str">
            <v>491-04862</v>
          </cell>
          <cell r="L399" t="str">
            <v>450</v>
          </cell>
          <cell r="M399" t="str">
            <v/>
          </cell>
          <cell r="N399" t="str">
            <v>256</v>
          </cell>
        </row>
        <row r="400">
          <cell r="A400" t="str">
            <v>STACJA ROBOCZA</v>
          </cell>
          <cell r="B400" t="str">
            <v>KOMPUTER PC/AT</v>
          </cell>
          <cell r="C400" t="str">
            <v>491-1620/K032</v>
          </cell>
          <cell r="D400" t="str">
            <v>0B23A</v>
          </cell>
          <cell r="E400" t="str">
            <v xml:space="preserve">IS </v>
          </cell>
          <cell r="F400" t="str">
            <v xml:space="preserve">IWANIUK                  ZBIGNIEW       </v>
          </cell>
          <cell r="G400" t="str">
            <v>U-12</v>
          </cell>
          <cell r="H400" t="str">
            <v>413</v>
          </cell>
          <cell r="I400" t="str">
            <v>34-07</v>
          </cell>
          <cell r="J400" t="str">
            <v>296</v>
          </cell>
          <cell r="K400" t="str">
            <v/>
          </cell>
          <cell r="L400" t="str">
            <v>0</v>
          </cell>
          <cell r="M400" t="str">
            <v>linux</v>
          </cell>
          <cell r="N400" t="str">
            <v/>
          </cell>
        </row>
        <row r="401">
          <cell r="A401" t="str">
            <v>STACJA ROBOCZA</v>
          </cell>
          <cell r="B401" t="str">
            <v>KOMPUTER 386DX</v>
          </cell>
          <cell r="C401" t="str">
            <v>491-2012</v>
          </cell>
          <cell r="D401" t="str">
            <v>3619/043</v>
          </cell>
          <cell r="E401" t="str">
            <v xml:space="preserve">IS </v>
          </cell>
          <cell r="F401" t="str">
            <v xml:space="preserve">PĘCINA                   MARIAN         </v>
          </cell>
          <cell r="G401" t="str">
            <v>U-12</v>
          </cell>
          <cell r="H401" t="str">
            <v>416</v>
          </cell>
          <cell r="I401" t="str">
            <v>25-91</v>
          </cell>
          <cell r="J401" t="str">
            <v>7271</v>
          </cell>
          <cell r="K401" t="str">
            <v>491-02012</v>
          </cell>
          <cell r="L401" t="str">
            <v>2400</v>
          </cell>
          <cell r="M401" t="str">
            <v/>
          </cell>
          <cell r="N401" t="str">
            <v>256</v>
          </cell>
        </row>
        <row r="402">
          <cell r="A402" t="str">
            <v>NOTEBOOK</v>
          </cell>
          <cell r="B402" t="str">
            <v>COMPAQ ARMADA E500  PIII 600</v>
          </cell>
          <cell r="C402" t="str">
            <v>491-4370</v>
          </cell>
          <cell r="D402" t="str">
            <v>7J0ADN98Y004</v>
          </cell>
          <cell r="E402" t="str">
            <v xml:space="preserve">IS </v>
          </cell>
          <cell r="F402" t="str">
            <v xml:space="preserve">IWANIUK                  ZBIGNIEW       </v>
          </cell>
          <cell r="G402" t="str">
            <v>U-12</v>
          </cell>
          <cell r="H402" t="str">
            <v>413</v>
          </cell>
          <cell r="I402" t="str">
            <v>34-07</v>
          </cell>
          <cell r="J402" t="str">
            <v>296</v>
          </cell>
          <cell r="K402" t="str">
            <v>ZBIG-LAPTOP</v>
          </cell>
          <cell r="L402" t="str">
            <v>600</v>
          </cell>
          <cell r="M402" t="str">
            <v/>
          </cell>
          <cell r="N402" t="str">
            <v/>
          </cell>
        </row>
        <row r="403">
          <cell r="A403" t="str">
            <v>STACJA ROBOCZA</v>
          </cell>
          <cell r="B403" t="str">
            <v>DELL Optiplex GX150</v>
          </cell>
          <cell r="C403" t="str">
            <v>491-4826</v>
          </cell>
          <cell r="D403" t="str">
            <v>6K3Y60J</v>
          </cell>
          <cell r="E403" t="str">
            <v xml:space="preserve">IS </v>
          </cell>
          <cell r="F403" t="str">
            <v xml:space="preserve">MASIAREK                 JAROSŁAW       </v>
          </cell>
          <cell r="G403" t="str">
            <v>U-12</v>
          </cell>
          <cell r="H403" t="str">
            <v>411</v>
          </cell>
          <cell r="I403" t="str">
            <v>25-91</v>
          </cell>
          <cell r="J403" t="str">
            <v>9580</v>
          </cell>
          <cell r="K403" t="str">
            <v>491-04826</v>
          </cell>
          <cell r="L403" t="str">
            <v>1000</v>
          </cell>
          <cell r="M403" t="str">
            <v/>
          </cell>
          <cell r="N403" t="str">
            <v>255</v>
          </cell>
        </row>
        <row r="404">
          <cell r="A404" t="str">
            <v>STACJA ROBOCZA</v>
          </cell>
          <cell r="B404" t="str">
            <v>DELL PRECISION  WS330</v>
          </cell>
          <cell r="C404" t="str">
            <v>491-4830</v>
          </cell>
          <cell r="D404" t="str">
            <v>4YSX60J</v>
          </cell>
          <cell r="E404" t="str">
            <v xml:space="preserve">IS </v>
          </cell>
          <cell r="F404" t="str">
            <v xml:space="preserve">GIERAS                   MARIUSZ        </v>
          </cell>
          <cell r="G404" t="str">
            <v>U-12</v>
          </cell>
          <cell r="H404" t="str">
            <v>411</v>
          </cell>
          <cell r="I404" t="str">
            <v>40-02</v>
          </cell>
          <cell r="J404" t="str">
            <v>9366</v>
          </cell>
          <cell r="K404" t="str">
            <v>491-04830</v>
          </cell>
          <cell r="L404" t="str">
            <v>1400</v>
          </cell>
          <cell r="M404" t="str">
            <v/>
          </cell>
          <cell r="N404" t="str">
            <v>1024</v>
          </cell>
        </row>
        <row r="405">
          <cell r="A405" t="str">
            <v>STACJA ROBOCZA</v>
          </cell>
          <cell r="B405" t="str">
            <v>Dell Optiplex GX1M P III 450</v>
          </cell>
          <cell r="C405" t="str">
            <v>491-4867</v>
          </cell>
          <cell r="D405" t="str">
            <v>RBPMW</v>
          </cell>
          <cell r="E405" t="str">
            <v xml:space="preserve">IS </v>
          </cell>
          <cell r="F405" t="str">
            <v xml:space="preserve">BRZOZOWSKI               MARIUSZ        </v>
          </cell>
          <cell r="G405" t="str">
            <v>U-12</v>
          </cell>
          <cell r="H405" t="str">
            <v>413</v>
          </cell>
          <cell r="I405" t="str">
            <v>34-07</v>
          </cell>
          <cell r="J405" t="str">
            <v>9773</v>
          </cell>
          <cell r="K405" t="str">
            <v>491-04867</v>
          </cell>
          <cell r="L405" t="str">
            <v>450</v>
          </cell>
          <cell r="M405" t="str">
            <v/>
          </cell>
          <cell r="N405" t="str">
            <v>384</v>
          </cell>
        </row>
        <row r="406">
          <cell r="A406" t="str">
            <v>NOTEBOOK</v>
          </cell>
          <cell r="B406" t="str">
            <v>COMPAQ ARMADA E500  PIII 600</v>
          </cell>
          <cell r="C406" t="str">
            <v>491-4366</v>
          </cell>
          <cell r="D406" t="str">
            <v>7J0ADN98Y019</v>
          </cell>
          <cell r="E406" t="str">
            <v xml:space="preserve">IS </v>
          </cell>
          <cell r="F406" t="str">
            <v xml:space="preserve">MASIAREK                 JAROSŁAW       </v>
          </cell>
          <cell r="G406" t="str">
            <v>U-12</v>
          </cell>
          <cell r="H406" t="str">
            <v>411</v>
          </cell>
          <cell r="I406" t="str">
            <v>25-91</v>
          </cell>
          <cell r="J406" t="str">
            <v>9580</v>
          </cell>
          <cell r="K406" t="str">
            <v/>
          </cell>
          <cell r="L406" t="str">
            <v>600</v>
          </cell>
          <cell r="M406" t="str">
            <v/>
          </cell>
          <cell r="N406" t="str">
            <v/>
          </cell>
        </row>
        <row r="407">
          <cell r="A407" t="str">
            <v>STACJA ROBOCZA</v>
          </cell>
          <cell r="B407" t="str">
            <v>NEC PowerMate VT Destop P III 450</v>
          </cell>
          <cell r="C407" t="str">
            <v>491-4029</v>
          </cell>
          <cell r="D407" t="str">
            <v>0661109</v>
          </cell>
          <cell r="E407" t="str">
            <v xml:space="preserve">IS </v>
          </cell>
          <cell r="F407" t="str">
            <v xml:space="preserve">SARLEJA                  TOMASZ         </v>
          </cell>
          <cell r="G407" t="str">
            <v>U-12</v>
          </cell>
          <cell r="H407" t="str">
            <v>411</v>
          </cell>
          <cell r="I407" t="str">
            <v>34-43</v>
          </cell>
          <cell r="J407" t="str">
            <v>9777</v>
          </cell>
          <cell r="K407" t="str">
            <v>491-04029</v>
          </cell>
          <cell r="L407" t="str">
            <v>450</v>
          </cell>
          <cell r="M407" t="str">
            <v/>
          </cell>
          <cell r="N407" t="str">
            <v>96</v>
          </cell>
        </row>
        <row r="408">
          <cell r="A408" t="str">
            <v>NOTEBOOK</v>
          </cell>
          <cell r="B408" t="str">
            <v>DELL Latitude C600</v>
          </cell>
          <cell r="C408" t="str">
            <v>491-4860</v>
          </cell>
          <cell r="D408" t="str">
            <v>JFXY60J</v>
          </cell>
          <cell r="E408" t="str">
            <v xml:space="preserve">IS </v>
          </cell>
          <cell r="F408" t="str">
            <v xml:space="preserve">PIOTROWSKI               PIOTR          </v>
          </cell>
          <cell r="G408" t="str">
            <v>U-12</v>
          </cell>
          <cell r="H408" t="str">
            <v>416</v>
          </cell>
          <cell r="I408" t="str">
            <v>25-17 39-83</v>
          </cell>
          <cell r="J408" t="str">
            <v>803</v>
          </cell>
          <cell r="K408" t="str">
            <v/>
          </cell>
          <cell r="L408" t="str">
            <v>700</v>
          </cell>
          <cell r="M408" t="str">
            <v/>
          </cell>
          <cell r="N408" t="str">
            <v/>
          </cell>
        </row>
        <row r="409">
          <cell r="A409" t="str">
            <v>STACJA ROBOCZA</v>
          </cell>
          <cell r="B409" t="str">
            <v>Dell Optiplex GX1M P III 450</v>
          </cell>
          <cell r="C409" t="str">
            <v>491-4869</v>
          </cell>
          <cell r="D409" t="str">
            <v>RBPMZ</v>
          </cell>
          <cell r="E409" t="str">
            <v xml:space="preserve">IS </v>
          </cell>
          <cell r="F409" t="str">
            <v xml:space="preserve">PIOTROWSKI               PIOTR          </v>
          </cell>
          <cell r="G409" t="str">
            <v>U-12</v>
          </cell>
          <cell r="H409" t="str">
            <v>416</v>
          </cell>
          <cell r="I409" t="str">
            <v>25-17 39-83</v>
          </cell>
          <cell r="J409" t="str">
            <v>803</v>
          </cell>
          <cell r="K409" t="str">
            <v>BUDOWNICTWO</v>
          </cell>
          <cell r="L409" t="str">
            <v>450</v>
          </cell>
          <cell r="M409" t="str">
            <v>OK.51M</v>
          </cell>
          <cell r="N409" t="str">
            <v/>
          </cell>
        </row>
        <row r="410">
          <cell r="A410" t="str">
            <v>NOTEBOOK</v>
          </cell>
          <cell r="B410" t="str">
            <v>NEC VERSA SX PII 366 14.1" XGA TFT</v>
          </cell>
          <cell r="C410" t="str">
            <v>491-3845</v>
          </cell>
          <cell r="D410" t="str">
            <v>G834900007</v>
          </cell>
          <cell r="E410" t="str">
            <v xml:space="preserve">IS </v>
          </cell>
          <cell r="F410" t="str">
            <v xml:space="preserve">GIERAS                   MARIUSZ        </v>
          </cell>
          <cell r="G410" t="str">
            <v>U-12</v>
          </cell>
          <cell r="H410" t="str">
            <v>411</v>
          </cell>
          <cell r="I410" t="str">
            <v>40-02</v>
          </cell>
          <cell r="J410" t="str">
            <v>9366</v>
          </cell>
          <cell r="K410" t="str">
            <v>491-03845</v>
          </cell>
          <cell r="L410" t="str">
            <v>366</v>
          </cell>
          <cell r="M410" t="str">
            <v/>
          </cell>
          <cell r="N410" t="str">
            <v>128</v>
          </cell>
        </row>
        <row r="411">
          <cell r="A411" t="str">
            <v>NOTEBOOK</v>
          </cell>
          <cell r="B411" t="str">
            <v>NEC VERSA / COMPAQ CONTURA 3/25C</v>
          </cell>
          <cell r="C411" t="str">
            <v>491-2177</v>
          </cell>
          <cell r="D411" t="str">
            <v>H390300003 /7240HCH32136</v>
          </cell>
          <cell r="E411" t="str">
            <v xml:space="preserve">IS </v>
          </cell>
          <cell r="F411" t="str">
            <v xml:space="preserve">PYTLEWSKI                WALDEMAR       </v>
          </cell>
          <cell r="G411" t="str">
            <v>U-12</v>
          </cell>
          <cell r="H411" t="str">
            <v>413</v>
          </cell>
          <cell r="I411" t="str">
            <v>34-07</v>
          </cell>
          <cell r="J411" t="str">
            <v>9577</v>
          </cell>
          <cell r="K411" t="str">
            <v>491-02177</v>
          </cell>
          <cell r="L411" t="str">
            <v>366</v>
          </cell>
          <cell r="M411" t="str">
            <v/>
          </cell>
          <cell r="N411" t="str">
            <v>128</v>
          </cell>
        </row>
        <row r="412">
          <cell r="A412" t="str">
            <v>STACJA ROBOCZA</v>
          </cell>
          <cell r="B412" t="str">
            <v>Dell Optiplex GX1M P III 450</v>
          </cell>
          <cell r="C412" t="str">
            <v>491-4863</v>
          </cell>
          <cell r="D412" t="str">
            <v>RBPN4</v>
          </cell>
          <cell r="E412" t="str">
            <v xml:space="preserve">IS </v>
          </cell>
          <cell r="F412" t="str">
            <v xml:space="preserve">GIERAS                   MARIUSZ        </v>
          </cell>
          <cell r="G412" t="str">
            <v>U-12</v>
          </cell>
          <cell r="H412" t="str">
            <v>411</v>
          </cell>
          <cell r="I412" t="str">
            <v>40-02</v>
          </cell>
          <cell r="J412" t="str">
            <v>9366</v>
          </cell>
          <cell r="K412" t="str">
            <v>491-04863</v>
          </cell>
          <cell r="L412" t="str">
            <v>450</v>
          </cell>
          <cell r="M412" t="str">
            <v/>
          </cell>
          <cell r="N412" t="str">
            <v>256</v>
          </cell>
        </row>
        <row r="413">
          <cell r="A413" t="str">
            <v>STACJA ROBOCZA</v>
          </cell>
          <cell r="B413" t="str">
            <v>DELL Optiplex GX240</v>
          </cell>
          <cell r="C413" t="str">
            <v>491-4906</v>
          </cell>
          <cell r="D413" t="str">
            <v>9NCK90J</v>
          </cell>
          <cell r="E413" t="str">
            <v xml:space="preserve">IS </v>
          </cell>
          <cell r="F413" t="str">
            <v xml:space="preserve">PIOTROWSKI               PIOTR          </v>
          </cell>
          <cell r="G413" t="str">
            <v>U-12</v>
          </cell>
          <cell r="H413" t="str">
            <v>416</v>
          </cell>
          <cell r="I413" t="str">
            <v>25-17 39-83</v>
          </cell>
          <cell r="J413" t="str">
            <v>803</v>
          </cell>
          <cell r="K413" t="str">
            <v>491-04906</v>
          </cell>
          <cell r="L413" t="str">
            <v>1500</v>
          </cell>
          <cell r="M413" t="str">
            <v/>
          </cell>
          <cell r="N413" t="str">
            <v>512</v>
          </cell>
        </row>
        <row r="414">
          <cell r="A414" t="str">
            <v>STACJA ROBOCZA</v>
          </cell>
          <cell r="B414" t="str">
            <v>DELL Optiplex GX1M 350</v>
          </cell>
          <cell r="C414" t="str">
            <v>491-3568</v>
          </cell>
          <cell r="D414" t="str">
            <v>PKGP2</v>
          </cell>
          <cell r="E414" t="str">
            <v xml:space="preserve">IS </v>
          </cell>
          <cell r="F414" t="str">
            <v xml:space="preserve">PYTLEWSKI                WALDEMAR       </v>
          </cell>
          <cell r="G414" t="str">
            <v>U-12</v>
          </cell>
          <cell r="H414" t="str">
            <v>413</v>
          </cell>
          <cell r="I414" t="str">
            <v>34-07</v>
          </cell>
          <cell r="J414" t="str">
            <v>9577</v>
          </cell>
          <cell r="K414" t="str">
            <v>491-03568</v>
          </cell>
          <cell r="L414" t="str">
            <v>350</v>
          </cell>
          <cell r="M414" t="str">
            <v/>
          </cell>
          <cell r="N414" t="str">
            <v>384</v>
          </cell>
        </row>
        <row r="415">
          <cell r="A415" t="str">
            <v>STACJA ROBOCZA</v>
          </cell>
          <cell r="B415" t="str">
            <v>Dell Optiplex GX1M P III 450</v>
          </cell>
          <cell r="C415" t="str">
            <v>491-4868</v>
          </cell>
          <cell r="D415" t="str">
            <v>RBPN3</v>
          </cell>
          <cell r="E415" t="str">
            <v xml:space="preserve">IS </v>
          </cell>
          <cell r="F415" t="str">
            <v xml:space="preserve">SARLEJA                  TOMASZ         </v>
          </cell>
          <cell r="G415" t="str">
            <v>U-12</v>
          </cell>
          <cell r="H415" t="str">
            <v>411</v>
          </cell>
          <cell r="I415" t="str">
            <v>34-43</v>
          </cell>
          <cell r="J415" t="str">
            <v>9777</v>
          </cell>
          <cell r="K415" t="str">
            <v/>
          </cell>
          <cell r="L415" t="str">
            <v>450</v>
          </cell>
          <cell r="M415" t="str">
            <v>linux</v>
          </cell>
          <cell r="N415" t="str">
            <v/>
          </cell>
        </row>
        <row r="416">
          <cell r="A416" t="str">
            <v>STACJA ROBOCZA</v>
          </cell>
          <cell r="B416" t="str">
            <v>COMPAQ DESKPRO EXD PIII 733</v>
          </cell>
          <cell r="C416" t="str">
            <v>491-4423</v>
          </cell>
          <cell r="D416" t="str">
            <v>8036FR4Z6662</v>
          </cell>
          <cell r="E416" t="str">
            <v xml:space="preserve">IS </v>
          </cell>
          <cell r="F416" t="str">
            <v xml:space="preserve">SKIBIŃSKA                JADWIGA        </v>
          </cell>
          <cell r="G416" t="str">
            <v>U-12</v>
          </cell>
          <cell r="H416" t="str">
            <v>406</v>
          </cell>
          <cell r="I416" t="str">
            <v>34-02</v>
          </cell>
          <cell r="J416" t="str">
            <v>910</v>
          </cell>
          <cell r="K416" t="str">
            <v>491-04423</v>
          </cell>
          <cell r="L416" t="str">
            <v>733</v>
          </cell>
          <cell r="M416" t="str">
            <v/>
          </cell>
          <cell r="N416" t="str">
            <v>127</v>
          </cell>
        </row>
        <row r="417">
          <cell r="A417" t="str">
            <v>STACJA ROBOCZA</v>
          </cell>
          <cell r="B417" t="str">
            <v>COMPAQ DESKPRO EXD PIII 733</v>
          </cell>
          <cell r="C417" t="str">
            <v>491-4349</v>
          </cell>
          <cell r="D417" t="str">
            <v>8036FR4Z3889</v>
          </cell>
          <cell r="E417" t="str">
            <v xml:space="preserve">IS </v>
          </cell>
          <cell r="F417" t="str">
            <v xml:space="preserve">JASZCZYK                 ALINA          </v>
          </cell>
          <cell r="G417" t="str">
            <v>U-12</v>
          </cell>
          <cell r="H417" t="str">
            <v>407</v>
          </cell>
          <cell r="I417" t="str">
            <v>39-33</v>
          </cell>
          <cell r="J417" t="str">
            <v>9139</v>
          </cell>
          <cell r="K417" t="str">
            <v>491-04349</v>
          </cell>
          <cell r="L417" t="str">
            <v>733</v>
          </cell>
          <cell r="M417" t="str">
            <v/>
          </cell>
          <cell r="N417" t="str">
            <v>255</v>
          </cell>
        </row>
        <row r="418">
          <cell r="A418" t="str">
            <v>NOTEBOOK</v>
          </cell>
          <cell r="B418" t="str">
            <v>Dell Latitude CPi 300XT</v>
          </cell>
          <cell r="C418" t="str">
            <v>491-3606</v>
          </cell>
          <cell r="D418" t="str">
            <v>ZJT1N</v>
          </cell>
          <cell r="E418" t="str">
            <v xml:space="preserve">IS </v>
          </cell>
          <cell r="F418" t="str">
            <v xml:space="preserve">SARLEJA                  TOMASZ         </v>
          </cell>
          <cell r="G418" t="str">
            <v>U-12</v>
          </cell>
          <cell r="H418" t="str">
            <v>411</v>
          </cell>
          <cell r="I418" t="str">
            <v>34-43</v>
          </cell>
          <cell r="J418" t="str">
            <v>9777</v>
          </cell>
          <cell r="K418" t="str">
            <v/>
          </cell>
          <cell r="L418" t="str">
            <v>300</v>
          </cell>
          <cell r="M418" t="str">
            <v>JMAS: Linux</v>
          </cell>
          <cell r="N418" t="str">
            <v/>
          </cell>
        </row>
        <row r="419">
          <cell r="A419" t="str">
            <v>STACJA ROBOCZA</v>
          </cell>
          <cell r="B419" t="str">
            <v>DELL Optiplex GX1M P II 450</v>
          </cell>
          <cell r="C419" t="str">
            <v>491-3653</v>
          </cell>
          <cell r="D419" t="str">
            <v>QDXTJ</v>
          </cell>
          <cell r="E419" t="str">
            <v xml:space="preserve">IS </v>
          </cell>
          <cell r="F419" t="str">
            <v xml:space="preserve">KUBIK-STĘPIEŃ            ZDZISŁAWA      </v>
          </cell>
          <cell r="G419" t="str">
            <v>U-12</v>
          </cell>
          <cell r="H419" t="str">
            <v>406</v>
          </cell>
          <cell r="I419" t="str">
            <v>15-49</v>
          </cell>
          <cell r="J419" t="str">
            <v>466</v>
          </cell>
          <cell r="K419" t="str">
            <v>491-03653</v>
          </cell>
          <cell r="L419" t="str">
            <v>450</v>
          </cell>
          <cell r="M419" t="str">
            <v/>
          </cell>
          <cell r="N419" t="str">
            <v>128</v>
          </cell>
        </row>
        <row r="420">
          <cell r="A420" t="str">
            <v>STACJA ROBOCZA</v>
          </cell>
          <cell r="B420" t="str">
            <v>Dell Optiplex GX1M P III 450</v>
          </cell>
          <cell r="C420" t="str">
            <v>491-4866</v>
          </cell>
          <cell r="D420" t="str">
            <v>RBPN1</v>
          </cell>
          <cell r="E420" t="str">
            <v xml:space="preserve">IS </v>
          </cell>
          <cell r="F420" t="str">
            <v xml:space="preserve">PIOTROWSKI               PIOTR          </v>
          </cell>
          <cell r="G420" t="str">
            <v>U-12</v>
          </cell>
          <cell r="H420" t="str">
            <v>416</v>
          </cell>
          <cell r="I420" t="str">
            <v>25-17 39-83</v>
          </cell>
          <cell r="J420" t="str">
            <v>803</v>
          </cell>
          <cell r="K420" t="str">
            <v/>
          </cell>
          <cell r="L420" t="str">
            <v>450</v>
          </cell>
          <cell r="M420" t="str">
            <v>WYJĘTA PłYTA</v>
          </cell>
          <cell r="N420" t="str">
            <v/>
          </cell>
        </row>
        <row r="421">
          <cell r="A421" t="str">
            <v>NOTEBOOK</v>
          </cell>
          <cell r="B421" t="str">
            <v>COMPAQ ARMADA E500  PIII 600</v>
          </cell>
          <cell r="C421" t="str">
            <v>491-4367</v>
          </cell>
          <cell r="D421" t="str">
            <v>7J0ADN98Y017</v>
          </cell>
          <cell r="E421" t="str">
            <v xml:space="preserve">IS </v>
          </cell>
          <cell r="F421" t="str">
            <v xml:space="preserve">PARAS                    RAFAŁ          </v>
          </cell>
          <cell r="G421" t="str">
            <v>U-12</v>
          </cell>
          <cell r="H421" t="str">
            <v>411</v>
          </cell>
          <cell r="I421" t="str">
            <v>25-91</v>
          </cell>
          <cell r="J421" t="str">
            <v>9388</v>
          </cell>
          <cell r="K421" t="str">
            <v/>
          </cell>
          <cell r="L421" t="str">
            <v>600</v>
          </cell>
          <cell r="M421" t="str">
            <v/>
          </cell>
          <cell r="N421" t="str">
            <v/>
          </cell>
        </row>
        <row r="422">
          <cell r="A422" t="str">
            <v>STACJA ROBOCZA</v>
          </cell>
          <cell r="B422" t="str">
            <v>COMPAQ DESKPRO EXD PIII 733</v>
          </cell>
          <cell r="C422" t="str">
            <v>491-4241</v>
          </cell>
          <cell r="D422" t="str">
            <v>8036FR4ZE540</v>
          </cell>
          <cell r="E422" t="str">
            <v xml:space="preserve">IS </v>
          </cell>
          <cell r="F422" t="str">
            <v xml:space="preserve">SARLEJA                  TOMASZ         </v>
          </cell>
          <cell r="G422" t="str">
            <v>U-12</v>
          </cell>
          <cell r="H422" t="str">
            <v>411</v>
          </cell>
          <cell r="I422" t="str">
            <v>34-43</v>
          </cell>
          <cell r="J422" t="str">
            <v>9777</v>
          </cell>
          <cell r="K422" t="str">
            <v>SHADOW</v>
          </cell>
          <cell r="L422" t="str">
            <v>733</v>
          </cell>
          <cell r="M422" t="str">
            <v/>
          </cell>
          <cell r="N422" t="str">
            <v/>
          </cell>
        </row>
        <row r="423">
          <cell r="A423" t="str">
            <v>STACJA ROBOCZA</v>
          </cell>
          <cell r="B423" t="str">
            <v>COMPAQ DESKPRO EXD PIII 733</v>
          </cell>
          <cell r="C423" t="str">
            <v>491-4428</v>
          </cell>
          <cell r="D423" t="str">
            <v>8036FR4ZE525</v>
          </cell>
          <cell r="E423" t="str">
            <v xml:space="preserve">IS </v>
          </cell>
          <cell r="F423" t="str">
            <v xml:space="preserve">IWANIUK                  ZBIGNIEW       </v>
          </cell>
          <cell r="G423" t="str">
            <v>U-12</v>
          </cell>
          <cell r="H423" t="str">
            <v>413</v>
          </cell>
          <cell r="I423" t="str">
            <v>34-07</v>
          </cell>
          <cell r="J423" t="str">
            <v>296</v>
          </cell>
          <cell r="K423" t="str">
            <v>491-04428</v>
          </cell>
          <cell r="L423" t="str">
            <v>733</v>
          </cell>
          <cell r="M423" t="str">
            <v/>
          </cell>
          <cell r="N423" t="str">
            <v>383</v>
          </cell>
        </row>
        <row r="424">
          <cell r="A424" t="str">
            <v>STACJA ROBOCZA</v>
          </cell>
          <cell r="B424" t="str">
            <v>Dell Optiplex GX1M P III 450</v>
          </cell>
          <cell r="C424" t="str">
            <v>491-4865</v>
          </cell>
          <cell r="D424" t="str">
            <v>RBPN5</v>
          </cell>
          <cell r="E424" t="str">
            <v xml:space="preserve">IS </v>
          </cell>
          <cell r="F424" t="str">
            <v xml:space="preserve">IWANIUK                  ZBIGNIEW       </v>
          </cell>
          <cell r="G424" t="str">
            <v>U-12</v>
          </cell>
          <cell r="H424" t="str">
            <v>413</v>
          </cell>
          <cell r="I424" t="str">
            <v>34-07</v>
          </cell>
          <cell r="J424" t="str">
            <v>296</v>
          </cell>
          <cell r="K424" t="str">
            <v/>
          </cell>
          <cell r="L424" t="str">
            <v>450</v>
          </cell>
          <cell r="M424" t="str">
            <v>linux</v>
          </cell>
          <cell r="N424" t="str">
            <v/>
          </cell>
        </row>
        <row r="425">
          <cell r="A425" t="str">
            <v>STACJA ROBOCZA</v>
          </cell>
          <cell r="B425" t="str">
            <v>DELL Optiplex GX240</v>
          </cell>
          <cell r="C425" t="str">
            <v>491-4908</v>
          </cell>
          <cell r="D425" t="str">
            <v>6TCK90J</v>
          </cell>
          <cell r="E425" t="str">
            <v xml:space="preserve">IS </v>
          </cell>
          <cell r="F425" t="str">
            <v xml:space="preserve">MACIEJEWSKA              WANDA          </v>
          </cell>
          <cell r="G425" t="str">
            <v>U-12</v>
          </cell>
          <cell r="H425" t="str">
            <v>406</v>
          </cell>
          <cell r="I425" t="str">
            <v>34-02</v>
          </cell>
          <cell r="J425" t="str">
            <v>618</v>
          </cell>
          <cell r="K425" t="str">
            <v>491-04908</v>
          </cell>
          <cell r="L425" t="str">
            <v>2000</v>
          </cell>
          <cell r="M425" t="str">
            <v/>
          </cell>
          <cell r="N425" t="str">
            <v>255</v>
          </cell>
        </row>
        <row r="426">
          <cell r="A426" t="str">
            <v>STACJA ROBOCZA</v>
          </cell>
          <cell r="B426" t="str">
            <v>Dell Optiplex GX1M P III 450</v>
          </cell>
          <cell r="C426" t="str">
            <v>491-4873</v>
          </cell>
          <cell r="D426" t="str">
            <v>RBPMT</v>
          </cell>
          <cell r="E426" t="str">
            <v xml:space="preserve">IS </v>
          </cell>
          <cell r="F426" t="str">
            <v xml:space="preserve">PIOTROWSKI               PIOTR          </v>
          </cell>
          <cell r="G426" t="str">
            <v>U-12</v>
          </cell>
          <cell r="H426" t="str">
            <v>416</v>
          </cell>
          <cell r="I426" t="str">
            <v>25-17 39-83</v>
          </cell>
          <cell r="J426" t="str">
            <v>803</v>
          </cell>
          <cell r="K426" t="str">
            <v/>
          </cell>
          <cell r="L426" t="str">
            <v>450</v>
          </cell>
          <cell r="M426" t="str">
            <v>?????</v>
          </cell>
          <cell r="N426" t="str">
            <v/>
          </cell>
        </row>
        <row r="427">
          <cell r="A427" t="str">
            <v>STACJA ROBOCZA</v>
          </cell>
          <cell r="B427" t="str">
            <v>NEC PowerMate VT Destop P III 450</v>
          </cell>
          <cell r="C427" t="str">
            <v>491-3993</v>
          </cell>
          <cell r="D427" t="str">
            <v>0735109</v>
          </cell>
          <cell r="E427" t="str">
            <v xml:space="preserve">IS </v>
          </cell>
          <cell r="F427" t="str">
            <v xml:space="preserve">PARAS                    RAFAŁ          </v>
          </cell>
          <cell r="G427" t="str">
            <v>U-12</v>
          </cell>
          <cell r="H427" t="str">
            <v>411</v>
          </cell>
          <cell r="I427" t="str">
            <v>25-91</v>
          </cell>
          <cell r="J427" t="str">
            <v>9388</v>
          </cell>
          <cell r="K427" t="str">
            <v>491-01620-K025</v>
          </cell>
          <cell r="L427" t="str">
            <v>450</v>
          </cell>
          <cell r="M427" t="str">
            <v/>
          </cell>
          <cell r="N427" t="str">
            <v>256</v>
          </cell>
        </row>
        <row r="428">
          <cell r="A428" t="str">
            <v>STACJA ROBOCZA</v>
          </cell>
          <cell r="B428" t="str">
            <v>DELL Optiplex GX1M P II 450</v>
          </cell>
          <cell r="C428" t="str">
            <v>491-3651</v>
          </cell>
          <cell r="D428" t="str">
            <v>QDXTQ</v>
          </cell>
          <cell r="E428" t="str">
            <v xml:space="preserve">KB </v>
          </cell>
          <cell r="F428" t="str">
            <v xml:space="preserve">KONS                     ZOFIA          </v>
          </cell>
          <cell r="G428" t="str">
            <v>U-11</v>
          </cell>
          <cell r="H428" t="str">
            <v>515</v>
          </cell>
          <cell r="I428" t="str">
            <v>1177</v>
          </cell>
          <cell r="J428" t="str">
            <v>426</v>
          </cell>
          <cell r="K428" t="str">
            <v>491-03651</v>
          </cell>
          <cell r="L428" t="str">
            <v>450</v>
          </cell>
          <cell r="M428" t="str">
            <v/>
          </cell>
          <cell r="N428" t="str">
            <v>64</v>
          </cell>
        </row>
        <row r="429">
          <cell r="A429" t="str">
            <v>STACJA ROBOCZA</v>
          </cell>
          <cell r="B429" t="str">
            <v>DELL Optiplex GX150</v>
          </cell>
          <cell r="C429" t="str">
            <v>491-4707</v>
          </cell>
          <cell r="D429" t="str">
            <v>DMRX60J</v>
          </cell>
          <cell r="E429" t="str">
            <v xml:space="preserve">KK </v>
          </cell>
          <cell r="F429" t="str">
            <v xml:space="preserve">PIĄTKOWSKA               MAŁGORZATA     </v>
          </cell>
          <cell r="G429" t="str">
            <v>U-11</v>
          </cell>
          <cell r="H429" t="str">
            <v>508</v>
          </cell>
          <cell r="I429" t="str">
            <v>12-59</v>
          </cell>
          <cell r="J429" t="str">
            <v>732</v>
          </cell>
          <cell r="K429" t="str">
            <v>491-04707</v>
          </cell>
          <cell r="L429" t="str">
            <v>1000</v>
          </cell>
          <cell r="M429" t="str">
            <v/>
          </cell>
          <cell r="N429" t="str">
            <v>255</v>
          </cell>
        </row>
        <row r="430">
          <cell r="A430" t="str">
            <v>STACJA ROBOCZA</v>
          </cell>
          <cell r="B430" t="str">
            <v>KOMPUTER PC/AT</v>
          </cell>
          <cell r="C430" t="str">
            <v>491-1620/1692</v>
          </cell>
          <cell r="D430" t="str">
            <v>238116</v>
          </cell>
          <cell r="E430" t="str">
            <v xml:space="preserve">KK </v>
          </cell>
          <cell r="F430" t="str">
            <v xml:space="preserve">SZATANIAK                ANNA           </v>
          </cell>
          <cell r="G430" t="str">
            <v>U-11</v>
          </cell>
          <cell r="H430" t="str">
            <v>509</v>
          </cell>
          <cell r="I430" t="str">
            <v>12-58</v>
          </cell>
          <cell r="J430" t="str">
            <v>877</v>
          </cell>
          <cell r="K430" t="str">
            <v>491-01620-1692</v>
          </cell>
          <cell r="L430" t="str">
            <v>333</v>
          </cell>
          <cell r="M430" t="str">
            <v/>
          </cell>
          <cell r="N430" t="str">
            <v>64</v>
          </cell>
        </row>
        <row r="431">
          <cell r="A431" t="str">
            <v>STACJA ROBOCZA</v>
          </cell>
          <cell r="B431" t="str">
            <v>COMPAQ DESKPRO EXD PIII 733</v>
          </cell>
          <cell r="C431" t="str">
            <v>491-SZ2</v>
          </cell>
          <cell r="D431" t="str">
            <v>8036FR4ZE299</v>
          </cell>
          <cell r="E431" t="str">
            <v xml:space="preserve">KK </v>
          </cell>
          <cell r="F431" t="str">
            <v xml:space="preserve">KRASKA                   ELŻBIETA       </v>
          </cell>
          <cell r="G431" t="str">
            <v>U-11</v>
          </cell>
          <cell r="H431" t="str">
            <v>502A</v>
          </cell>
          <cell r="I431" t="str">
            <v>13-38</v>
          </cell>
          <cell r="J431" t="str">
            <v>8184</v>
          </cell>
          <cell r="K431" t="str">
            <v>KKELZBIETAK</v>
          </cell>
          <cell r="L431" t="str">
            <v>733</v>
          </cell>
          <cell r="M431" t="str">
            <v>komp. Zastepczy</v>
          </cell>
          <cell r="N431" t="str">
            <v/>
          </cell>
        </row>
        <row r="432">
          <cell r="A432" t="str">
            <v>STACJA ROBOCZA</v>
          </cell>
          <cell r="B432" t="str">
            <v>NEC PMVT Desktop P III 450</v>
          </cell>
          <cell r="C432" t="str">
            <v>491-3811</v>
          </cell>
          <cell r="D432" t="str">
            <v>0174109</v>
          </cell>
          <cell r="E432" t="str">
            <v xml:space="preserve">KK </v>
          </cell>
          <cell r="F432" t="str">
            <v xml:space="preserve">JAWORSKA                 BARBARA        </v>
          </cell>
          <cell r="G432" t="str">
            <v>U-11</v>
          </cell>
          <cell r="H432" t="str">
            <v>508</v>
          </cell>
          <cell r="I432" t="str">
            <v>12-59</v>
          </cell>
          <cell r="J432" t="str">
            <v>8123</v>
          </cell>
          <cell r="K432" t="str">
            <v>491-03811</v>
          </cell>
          <cell r="L432" t="str">
            <v>450</v>
          </cell>
          <cell r="M432" t="str">
            <v/>
          </cell>
          <cell r="N432" t="str">
            <v>64</v>
          </cell>
        </row>
        <row r="433">
          <cell r="A433" t="str">
            <v>STACJA ROBOCZA</v>
          </cell>
          <cell r="B433" t="str">
            <v>ZENITH Z STATION P166</v>
          </cell>
          <cell r="C433" t="str">
            <v>491-3116</v>
          </cell>
          <cell r="D433" t="str">
            <v>GVDD72905585</v>
          </cell>
          <cell r="E433" t="str">
            <v xml:space="preserve">KK </v>
          </cell>
          <cell r="F433" t="str">
            <v xml:space="preserve">LETKIMAN                 MAŁGORZATA     </v>
          </cell>
          <cell r="G433" t="str">
            <v>U-11</v>
          </cell>
          <cell r="H433" t="str">
            <v>508</v>
          </cell>
          <cell r="I433" t="str">
            <v>12-59</v>
          </cell>
          <cell r="J433" t="str">
            <v>935</v>
          </cell>
          <cell r="K433" t="str">
            <v>491-03116</v>
          </cell>
          <cell r="L433" t="str">
            <v>166</v>
          </cell>
          <cell r="M433" t="str">
            <v/>
          </cell>
          <cell r="N433" t="str">
            <v>80</v>
          </cell>
        </row>
        <row r="434">
          <cell r="A434" t="str">
            <v>STACJA ROBOCZA</v>
          </cell>
          <cell r="B434" t="str">
            <v>DELL Optiplex GX150</v>
          </cell>
          <cell r="C434" t="str">
            <v>491-4706</v>
          </cell>
          <cell r="D434" t="str">
            <v>6PRX60J</v>
          </cell>
          <cell r="E434" t="str">
            <v xml:space="preserve">KK </v>
          </cell>
          <cell r="F434" t="str">
            <v xml:space="preserve">STĘPIŃSKA                ANNA           </v>
          </cell>
          <cell r="G434" t="str">
            <v>U-11</v>
          </cell>
          <cell r="H434" t="str">
            <v>507</v>
          </cell>
          <cell r="I434" t="str">
            <v/>
          </cell>
          <cell r="J434" t="str">
            <v>921</v>
          </cell>
          <cell r="K434" t="str">
            <v>491-04706</v>
          </cell>
          <cell r="L434" t="str">
            <v>1000</v>
          </cell>
          <cell r="M434" t="str">
            <v/>
          </cell>
          <cell r="N434" t="str">
            <v>255</v>
          </cell>
        </row>
        <row r="435">
          <cell r="A435" t="str">
            <v>STACJA ROBOCZA</v>
          </cell>
          <cell r="B435" t="str">
            <v>DELL Optiplex GX150</v>
          </cell>
          <cell r="C435" t="str">
            <v>491-4705</v>
          </cell>
          <cell r="D435" t="str">
            <v>FPRX60J</v>
          </cell>
          <cell r="E435" t="str">
            <v xml:space="preserve">KK </v>
          </cell>
          <cell r="F435" t="str">
            <v xml:space="preserve">KOSZEK                   JOLANTA        </v>
          </cell>
          <cell r="G435" t="str">
            <v>U-11</v>
          </cell>
          <cell r="H435" t="str">
            <v>507A</v>
          </cell>
          <cell r="I435" t="str">
            <v>11-78</v>
          </cell>
          <cell r="J435" t="str">
            <v>573</v>
          </cell>
          <cell r="K435" t="str">
            <v>491-04705</v>
          </cell>
          <cell r="L435" t="str">
            <v>1000</v>
          </cell>
          <cell r="M435" t="str">
            <v/>
          </cell>
          <cell r="N435" t="str">
            <v>255</v>
          </cell>
        </row>
        <row r="436">
          <cell r="A436" t="str">
            <v>STACJA ROBOCZA</v>
          </cell>
          <cell r="B436" t="str">
            <v>NEC PowerMate VT Destop P III 450</v>
          </cell>
          <cell r="C436" t="str">
            <v>491-3869</v>
          </cell>
          <cell r="D436" t="str">
            <v>0223109</v>
          </cell>
          <cell r="E436" t="str">
            <v xml:space="preserve">KK </v>
          </cell>
          <cell r="F436" t="str">
            <v xml:space="preserve">STĘPNIK                  KRZYSZTOF      </v>
          </cell>
          <cell r="G436" t="str">
            <v>U-11</v>
          </cell>
          <cell r="H436" t="str">
            <v>515</v>
          </cell>
          <cell r="I436" t="str">
            <v>11-11</v>
          </cell>
          <cell r="J436" t="str">
            <v>920</v>
          </cell>
          <cell r="K436" t="str">
            <v>491-03869</v>
          </cell>
          <cell r="L436" t="str">
            <v>450</v>
          </cell>
          <cell r="M436" t="str">
            <v/>
          </cell>
          <cell r="N436" t="str">
            <v>64</v>
          </cell>
        </row>
        <row r="437">
          <cell r="A437" t="str">
            <v>STACJA ROBOCZA</v>
          </cell>
          <cell r="B437" t="str">
            <v>COMPAQ DESKPRO EXD PIII 733</v>
          </cell>
          <cell r="C437" t="str">
            <v>491-4256</v>
          </cell>
          <cell r="D437" t="str">
            <v>8036FR4ZE303</v>
          </cell>
          <cell r="E437" t="str">
            <v xml:space="preserve">KK </v>
          </cell>
          <cell r="F437" t="str">
            <v xml:space="preserve">JAWORSKA                 BARBARA        </v>
          </cell>
          <cell r="G437" t="str">
            <v>U-11</v>
          </cell>
          <cell r="H437" t="str">
            <v>508</v>
          </cell>
          <cell r="I437" t="str">
            <v>12-59</v>
          </cell>
          <cell r="J437" t="str">
            <v>8123</v>
          </cell>
          <cell r="K437" t="str">
            <v>491-04256</v>
          </cell>
          <cell r="L437" t="str">
            <v>733</v>
          </cell>
          <cell r="M437" t="str">
            <v/>
          </cell>
          <cell r="N437" t="str">
            <v>127</v>
          </cell>
        </row>
        <row r="438">
          <cell r="A438" t="str">
            <v>STACJA ROBOCZA</v>
          </cell>
          <cell r="B438" t="str">
            <v>NEC PMVT Desktop P III 450</v>
          </cell>
          <cell r="C438" t="str">
            <v>491-3821</v>
          </cell>
          <cell r="D438" t="str">
            <v>0184109</v>
          </cell>
          <cell r="E438" t="str">
            <v xml:space="preserve">KL </v>
          </cell>
          <cell r="F438" t="str">
            <v xml:space="preserve">BOŻEK                    ELŻBIETA       </v>
          </cell>
          <cell r="G438" t="str">
            <v>U-11</v>
          </cell>
          <cell r="H438" t="str">
            <v>502</v>
          </cell>
          <cell r="I438" t="str">
            <v>10-65</v>
          </cell>
          <cell r="J438" t="str">
            <v>49</v>
          </cell>
          <cell r="K438" t="str">
            <v>491-03821</v>
          </cell>
          <cell r="L438" t="str">
            <v>450</v>
          </cell>
          <cell r="M438" t="str">
            <v/>
          </cell>
          <cell r="N438" t="str">
            <v>64</v>
          </cell>
        </row>
        <row r="439">
          <cell r="A439" t="str">
            <v>STACJA ROBOCZA</v>
          </cell>
          <cell r="B439" t="str">
            <v>NEC PowerMate VT Destop P III 450</v>
          </cell>
          <cell r="C439" t="str">
            <v>491-4004</v>
          </cell>
          <cell r="D439" t="str">
            <v>0289109</v>
          </cell>
          <cell r="E439" t="str">
            <v xml:space="preserve">KL </v>
          </cell>
          <cell r="F439" t="str">
            <v xml:space="preserve">ŁAWSKA                   BARBARA        </v>
          </cell>
          <cell r="G439" t="str">
            <v>U-11</v>
          </cell>
          <cell r="H439" t="str">
            <v>502</v>
          </cell>
          <cell r="I439" t="str">
            <v>10-64</v>
          </cell>
          <cell r="J439" t="str">
            <v>8206</v>
          </cell>
          <cell r="K439" t="str">
            <v>491-04004</v>
          </cell>
          <cell r="L439" t="str">
            <v>450</v>
          </cell>
          <cell r="M439" t="str">
            <v/>
          </cell>
          <cell r="N439" t="str">
            <v>64</v>
          </cell>
        </row>
        <row r="440">
          <cell r="A440" t="str">
            <v>STACJA ROBOCZA</v>
          </cell>
          <cell r="B440" t="str">
            <v>NEC PowerMate VT Destop P III 450</v>
          </cell>
          <cell r="C440" t="str">
            <v>491-3887</v>
          </cell>
          <cell r="D440" t="str">
            <v>0268109</v>
          </cell>
          <cell r="E440" t="str">
            <v xml:space="preserve">KL </v>
          </cell>
          <cell r="F440" t="str">
            <v xml:space="preserve">OLĘDZKA                  ELŻBIETA       </v>
          </cell>
          <cell r="G440" t="str">
            <v>U-11</v>
          </cell>
          <cell r="H440" t="str">
            <v>502A</v>
          </cell>
          <cell r="I440" t="str">
            <v>13-38</v>
          </cell>
          <cell r="J440" t="str">
            <v>686</v>
          </cell>
          <cell r="K440" t="str">
            <v>491-03887</v>
          </cell>
          <cell r="L440" t="str">
            <v>450</v>
          </cell>
          <cell r="M440" t="str">
            <v/>
          </cell>
          <cell r="N440" t="str">
            <v>192</v>
          </cell>
        </row>
        <row r="441">
          <cell r="A441" t="str">
            <v>STACJA ROBOCZA</v>
          </cell>
          <cell r="B441" t="str">
            <v>NEC PMVT Desktop P III 450</v>
          </cell>
          <cell r="C441" t="str">
            <v>491-3812</v>
          </cell>
          <cell r="D441" t="str">
            <v>0173109</v>
          </cell>
          <cell r="E441" t="str">
            <v xml:space="preserve">KL </v>
          </cell>
          <cell r="F441" t="str">
            <v xml:space="preserve">PIETRZYK                 KRYSTYNA       </v>
          </cell>
          <cell r="G441" t="str">
            <v>U-11</v>
          </cell>
          <cell r="H441" t="str">
            <v>502</v>
          </cell>
          <cell r="I441" t="str">
            <v>10-65</v>
          </cell>
          <cell r="J441" t="str">
            <v>755</v>
          </cell>
          <cell r="K441" t="str">
            <v>491-03812</v>
          </cell>
          <cell r="L441" t="str">
            <v>450</v>
          </cell>
          <cell r="M441" t="str">
            <v/>
          </cell>
          <cell r="N441" t="str">
            <v>64</v>
          </cell>
        </row>
        <row r="442">
          <cell r="A442" t="str">
            <v>STACJA ROBOCZA</v>
          </cell>
          <cell r="B442" t="str">
            <v>NEC PowerMate VT Destop P III 450</v>
          </cell>
          <cell r="C442" t="str">
            <v>491-3998</v>
          </cell>
          <cell r="D442" t="str">
            <v>0295109</v>
          </cell>
          <cell r="E442" t="str">
            <v xml:space="preserve">KL </v>
          </cell>
          <cell r="F442" t="str">
            <v xml:space="preserve">PILC                     WIESŁAWA       </v>
          </cell>
          <cell r="G442" t="str">
            <v>U-11</v>
          </cell>
          <cell r="H442" t="str">
            <v>502</v>
          </cell>
          <cell r="I442" t="str">
            <v>10-65</v>
          </cell>
          <cell r="J442" t="str">
            <v>767</v>
          </cell>
          <cell r="K442" t="str">
            <v>491-03998</v>
          </cell>
          <cell r="L442" t="str">
            <v>450</v>
          </cell>
          <cell r="M442" t="str">
            <v>OK55M</v>
          </cell>
          <cell r="N442" t="str">
            <v>64</v>
          </cell>
        </row>
        <row r="443">
          <cell r="A443" t="str">
            <v>STACJA ROBOCZA</v>
          </cell>
          <cell r="B443" t="str">
            <v>COMPAQ DESKPRO EXD PIII 733</v>
          </cell>
          <cell r="C443" t="str">
            <v>491-4506</v>
          </cell>
          <cell r="D443" t="str">
            <v>8037FR4Z2724</v>
          </cell>
          <cell r="E443" t="str">
            <v xml:space="preserve">KM </v>
          </cell>
          <cell r="F443" t="str">
            <v xml:space="preserve">WRÓBLEWSKA               MIROSŁAWA      </v>
          </cell>
          <cell r="G443" t="str">
            <v>U-11</v>
          </cell>
          <cell r="H443" t="str">
            <v>504</v>
          </cell>
          <cell r="I443" t="str">
            <v>13-29</v>
          </cell>
          <cell r="J443" t="str">
            <v>150</v>
          </cell>
          <cell r="K443" t="str">
            <v>491-04506</v>
          </cell>
          <cell r="L443" t="str">
            <v>733</v>
          </cell>
          <cell r="M443" t="str">
            <v/>
          </cell>
          <cell r="N443" t="str">
            <v>127</v>
          </cell>
        </row>
        <row r="444">
          <cell r="A444" t="str">
            <v>STACJA ROBOCZA</v>
          </cell>
          <cell r="B444" t="str">
            <v>NEC PowerMate VT Destop P III 450</v>
          </cell>
          <cell r="C444" t="str">
            <v>491-3856</v>
          </cell>
          <cell r="D444" t="str">
            <v>0232109</v>
          </cell>
          <cell r="E444" t="str">
            <v xml:space="preserve">KM </v>
          </cell>
          <cell r="F444" t="str">
            <v xml:space="preserve">STASZEWSKA               WIESŁAWA       </v>
          </cell>
          <cell r="G444" t="str">
            <v>U-11</v>
          </cell>
          <cell r="H444" t="str">
            <v>506A</v>
          </cell>
          <cell r="I444" t="str">
            <v>26-89</v>
          </cell>
          <cell r="J444" t="str">
            <v>940</v>
          </cell>
          <cell r="K444" t="str">
            <v>491-03856</v>
          </cell>
          <cell r="L444" t="str">
            <v>450</v>
          </cell>
          <cell r="M444" t="str">
            <v/>
          </cell>
          <cell r="N444" t="str">
            <v>64</v>
          </cell>
        </row>
        <row r="445">
          <cell r="A445" t="str">
            <v>STACJA ROBOCZA</v>
          </cell>
          <cell r="B445" t="str">
            <v>DELL Optiplex GX150</v>
          </cell>
          <cell r="C445" t="str">
            <v>491-4688</v>
          </cell>
          <cell r="D445" t="str">
            <v>5MRX60J</v>
          </cell>
          <cell r="E445" t="str">
            <v xml:space="preserve">KM </v>
          </cell>
          <cell r="F445" t="str">
            <v xml:space="preserve">ŚWIDERSKA                JOANNA         </v>
          </cell>
          <cell r="G445" t="str">
            <v>U-11</v>
          </cell>
          <cell r="H445" t="str">
            <v>506</v>
          </cell>
          <cell r="I445" t="str">
            <v>11-48</v>
          </cell>
          <cell r="J445" t="str">
            <v>952</v>
          </cell>
          <cell r="K445" t="str">
            <v>491-04688</v>
          </cell>
          <cell r="L445" t="str">
            <v>1000</v>
          </cell>
          <cell r="M445" t="str">
            <v/>
          </cell>
          <cell r="N445" t="str">
            <v>255</v>
          </cell>
        </row>
        <row r="446">
          <cell r="A446" t="str">
            <v>STACJA ROBOCZA</v>
          </cell>
          <cell r="B446" t="str">
            <v>DELL Optiplex GX150</v>
          </cell>
          <cell r="C446" t="str">
            <v>491-4689</v>
          </cell>
          <cell r="D446" t="str">
            <v>3MRX60J</v>
          </cell>
          <cell r="E446" t="str">
            <v xml:space="preserve">KM </v>
          </cell>
          <cell r="F446" t="str">
            <v xml:space="preserve">WOJEWODA                 BARBARA        </v>
          </cell>
          <cell r="G446" t="str">
            <v>U-11</v>
          </cell>
          <cell r="H446" t="str">
            <v>506</v>
          </cell>
          <cell r="I446" t="str">
            <v>11-48</v>
          </cell>
          <cell r="J446" t="str">
            <v>1095</v>
          </cell>
          <cell r="K446" t="str">
            <v>491-04689</v>
          </cell>
          <cell r="L446" t="str">
            <v>1000</v>
          </cell>
          <cell r="M446" t="str">
            <v/>
          </cell>
          <cell r="N446" t="str">
            <v>255</v>
          </cell>
        </row>
        <row r="447">
          <cell r="A447" t="str">
            <v>STACJA ROBOCZA</v>
          </cell>
          <cell r="B447" t="str">
            <v>NEC PowerMate VT Destop P III 450</v>
          </cell>
          <cell r="C447" t="str">
            <v>491-3917</v>
          </cell>
          <cell r="D447" t="str">
            <v>0275109</v>
          </cell>
          <cell r="E447" t="str">
            <v xml:space="preserve">KM </v>
          </cell>
          <cell r="F447" t="str">
            <v xml:space="preserve">ZIELNIK                  WOJCIECH       </v>
          </cell>
          <cell r="G447" t="str">
            <v>U-11</v>
          </cell>
          <cell r="H447" t="str">
            <v>505</v>
          </cell>
          <cell r="I447" t="str">
            <v>19-44</v>
          </cell>
          <cell r="J447" t="str">
            <v>9645</v>
          </cell>
          <cell r="K447" t="str">
            <v>491-03917</v>
          </cell>
          <cell r="L447" t="str">
            <v>450</v>
          </cell>
          <cell r="M447" t="str">
            <v/>
          </cell>
          <cell r="N447" t="str">
            <v>64</v>
          </cell>
        </row>
        <row r="448">
          <cell r="A448" t="str">
            <v>STACJA ROBOCZA</v>
          </cell>
          <cell r="B448" t="str">
            <v>KOMPUTER PC/AT</v>
          </cell>
          <cell r="C448" t="str">
            <v>491-1620/1753</v>
          </cell>
          <cell r="D448" t="str">
            <v>HT283151</v>
          </cell>
          <cell r="E448" t="str">
            <v xml:space="preserve">KM </v>
          </cell>
          <cell r="F448" t="str">
            <v xml:space="preserve">FUZOWSKA                 JOANNA         </v>
          </cell>
          <cell r="G448" t="str">
            <v>U-11</v>
          </cell>
          <cell r="H448" t="str">
            <v>507A</v>
          </cell>
          <cell r="I448" t="str">
            <v>14-35</v>
          </cell>
          <cell r="J448" t="str">
            <v>193</v>
          </cell>
          <cell r="K448" t="str">
            <v>491-01620-1753</v>
          </cell>
          <cell r="L448" t="str">
            <v>2400</v>
          </cell>
          <cell r="M448" t="str">
            <v/>
          </cell>
          <cell r="N448" t="str">
            <v>256</v>
          </cell>
        </row>
        <row r="449">
          <cell r="A449" t="str">
            <v>STACJA ROBOCZA</v>
          </cell>
          <cell r="B449" t="str">
            <v>DELL Optiplex GX150</v>
          </cell>
          <cell r="C449" t="str">
            <v>491-4687</v>
          </cell>
          <cell r="D449" t="str">
            <v>8MRX60J</v>
          </cell>
          <cell r="E449" t="str">
            <v xml:space="preserve">KM </v>
          </cell>
          <cell r="F449" t="str">
            <v xml:space="preserve">HERUDZIŃSKA              JADWIGA        </v>
          </cell>
          <cell r="G449" t="str">
            <v>U-11</v>
          </cell>
          <cell r="H449" t="str">
            <v>505</v>
          </cell>
          <cell r="I449" t="str">
            <v>11-48</v>
          </cell>
          <cell r="J449" t="str">
            <v>8144</v>
          </cell>
          <cell r="K449" t="str">
            <v>491-04687</v>
          </cell>
          <cell r="L449" t="str">
            <v>1000</v>
          </cell>
          <cell r="M449" t="str">
            <v/>
          </cell>
          <cell r="N449" t="str">
            <v>255</v>
          </cell>
        </row>
        <row r="450">
          <cell r="A450" t="str">
            <v>STACJA ROBOCZA</v>
          </cell>
          <cell r="B450" t="str">
            <v>KOMPUTER 486DX</v>
          </cell>
          <cell r="C450" t="str">
            <v>491-1620/8835</v>
          </cell>
          <cell r="D450" t="str">
            <v>8835/114</v>
          </cell>
          <cell r="E450" t="str">
            <v xml:space="preserve">KM </v>
          </cell>
          <cell r="F450" t="str">
            <v xml:space="preserve">MARCZAK                  EWA            </v>
          </cell>
          <cell r="G450" t="str">
            <v>U-11</v>
          </cell>
          <cell r="H450" t="str">
            <v>509</v>
          </cell>
          <cell r="I450" t="str">
            <v>12-58</v>
          </cell>
          <cell r="J450" t="str">
            <v>626</v>
          </cell>
          <cell r="K450" t="str">
            <v>491-01620-8835</v>
          </cell>
          <cell r="L450" t="str">
            <v>333</v>
          </cell>
          <cell r="M450" t="str">
            <v/>
          </cell>
          <cell r="N450" t="str">
            <v>128</v>
          </cell>
        </row>
        <row r="451">
          <cell r="A451" t="str">
            <v>STACJA ROBOCZA</v>
          </cell>
          <cell r="B451" t="str">
            <v>NEC PowerMate VT Destop P III 450</v>
          </cell>
          <cell r="C451" t="str">
            <v>491-4007</v>
          </cell>
          <cell r="D451" t="str">
            <v>0290109</v>
          </cell>
          <cell r="E451" t="str">
            <v xml:space="preserve">KM </v>
          </cell>
          <cell r="F451" t="str">
            <v xml:space="preserve">MARCZAK                  EWA            </v>
          </cell>
          <cell r="G451" t="str">
            <v>U-11</v>
          </cell>
          <cell r="H451" t="str">
            <v>509</v>
          </cell>
          <cell r="I451" t="str">
            <v>12-58</v>
          </cell>
          <cell r="J451" t="str">
            <v>626</v>
          </cell>
          <cell r="K451" t="str">
            <v>JADZIASMUGA</v>
          </cell>
          <cell r="L451" t="str">
            <v>450</v>
          </cell>
          <cell r="M451" t="str">
            <v>OK55M</v>
          </cell>
          <cell r="N451" t="str">
            <v/>
          </cell>
        </row>
        <row r="452">
          <cell r="A452" t="str">
            <v>STACJA ROBOCZA</v>
          </cell>
          <cell r="B452" t="str">
            <v>DELL Optiplex GX1L 266</v>
          </cell>
          <cell r="C452" t="str">
            <v>491-3270</v>
          </cell>
          <cell r="D452" t="str">
            <v>NM19K</v>
          </cell>
          <cell r="E452" t="str">
            <v xml:space="preserve">KM </v>
          </cell>
          <cell r="F452" t="str">
            <v xml:space="preserve">PAPUGA                   DAGMARA        </v>
          </cell>
          <cell r="G452" t="str">
            <v>U-11</v>
          </cell>
          <cell r="H452" t="str">
            <v>505</v>
          </cell>
          <cell r="I452" t="str">
            <v>11-48</v>
          </cell>
          <cell r="J452" t="str">
            <v>715</v>
          </cell>
          <cell r="K452" t="str">
            <v>491-03270</v>
          </cell>
          <cell r="L452" t="str">
            <v>266</v>
          </cell>
          <cell r="M452" t="str">
            <v/>
          </cell>
          <cell r="N452" t="str">
            <v>128</v>
          </cell>
        </row>
        <row r="453">
          <cell r="A453" t="str">
            <v>STACJA ROBOCZA</v>
          </cell>
          <cell r="B453" t="str">
            <v>NEC PMVT Desktop P III 450</v>
          </cell>
          <cell r="C453" t="str">
            <v>491-3810</v>
          </cell>
          <cell r="D453" t="str">
            <v>0241109</v>
          </cell>
          <cell r="E453" t="str">
            <v xml:space="preserve">KM </v>
          </cell>
          <cell r="F453" t="str">
            <v xml:space="preserve">MIDERA                   BARBARA        </v>
          </cell>
          <cell r="G453" t="str">
            <v>U-11</v>
          </cell>
          <cell r="H453" t="str">
            <v>504</v>
          </cell>
          <cell r="I453" t="str">
            <v>11-47</v>
          </cell>
          <cell r="J453" t="str">
            <v>621</v>
          </cell>
          <cell r="K453" t="str">
            <v>491-03810</v>
          </cell>
          <cell r="L453" t="str">
            <v>450</v>
          </cell>
          <cell r="M453" t="str">
            <v/>
          </cell>
          <cell r="N453" t="str">
            <v>192</v>
          </cell>
        </row>
        <row r="454">
          <cell r="A454" t="str">
            <v>STACJA ROBOCZA</v>
          </cell>
          <cell r="B454" t="str">
            <v>COMPAQ DESKPRO EXD PIII 733</v>
          </cell>
          <cell r="C454" t="str">
            <v>491-4513</v>
          </cell>
          <cell r="D454" t="str">
            <v>8036FR4ZE259</v>
          </cell>
          <cell r="E454" t="str">
            <v xml:space="preserve">KM </v>
          </cell>
          <cell r="F454" t="str">
            <v xml:space="preserve">OLSZAK                   EDWARDA        </v>
          </cell>
          <cell r="G454" t="str">
            <v>U-11</v>
          </cell>
          <cell r="H454" t="str">
            <v>507A</v>
          </cell>
          <cell r="I454" t="str">
            <v>34-85</v>
          </cell>
          <cell r="J454" t="str">
            <v>672</v>
          </cell>
          <cell r="K454" t="str">
            <v>491-04513</v>
          </cell>
          <cell r="L454" t="str">
            <v>733</v>
          </cell>
          <cell r="M454" t="str">
            <v/>
          </cell>
          <cell r="N454" t="str">
            <v>127</v>
          </cell>
        </row>
        <row r="455">
          <cell r="A455" t="str">
            <v>STACJA ROBOCZA</v>
          </cell>
          <cell r="B455" t="str">
            <v>KOMPUTER 486DX</v>
          </cell>
          <cell r="C455" t="str">
            <v>491-1620/11328</v>
          </cell>
          <cell r="D455" t="str">
            <v>11328/075</v>
          </cell>
          <cell r="E455" t="str">
            <v xml:space="preserve">KO </v>
          </cell>
          <cell r="F455" t="str">
            <v xml:space="preserve">MUSIAŁ                   BARBARA        </v>
          </cell>
          <cell r="G455" t="str">
            <v>U-12</v>
          </cell>
          <cell r="H455" t="str">
            <v>206</v>
          </cell>
          <cell r="I455" t="str">
            <v>11-57</v>
          </cell>
          <cell r="J455" t="str">
            <v>583</v>
          </cell>
          <cell r="K455" t="str">
            <v>491-01620-11328</v>
          </cell>
          <cell r="L455" t="str">
            <v>500</v>
          </cell>
          <cell r="M455" t="str">
            <v/>
          </cell>
          <cell r="N455" t="str">
            <v>128</v>
          </cell>
        </row>
        <row r="456">
          <cell r="A456" t="str">
            <v>STACJA ROBOCZA</v>
          </cell>
          <cell r="B456" t="str">
            <v>KOMPUTER PC/AT</v>
          </cell>
          <cell r="C456" t="str">
            <v>491-1620/1687</v>
          </cell>
          <cell r="D456" t="str">
            <v>238012</v>
          </cell>
          <cell r="E456" t="str">
            <v xml:space="preserve">KO </v>
          </cell>
          <cell r="F456" t="str">
            <v xml:space="preserve">KĘPA                     BOGUSŁAWA      </v>
          </cell>
          <cell r="G456" t="str">
            <v>U-11</v>
          </cell>
          <cell r="H456" t="str">
            <v>606</v>
          </cell>
          <cell r="I456" t="str">
            <v>14-17</v>
          </cell>
          <cell r="J456" t="str">
            <v>434</v>
          </cell>
          <cell r="K456" t="str">
            <v>491-01620-1687</v>
          </cell>
          <cell r="L456" t="str">
            <v>333</v>
          </cell>
          <cell r="M456" t="str">
            <v/>
          </cell>
          <cell r="N456" t="str">
            <v>192</v>
          </cell>
        </row>
        <row r="457">
          <cell r="A457" t="str">
            <v>STACJA ROBOCZA</v>
          </cell>
          <cell r="B457" t="str">
            <v>KOMPUTER PC/AT</v>
          </cell>
          <cell r="C457" t="str">
            <v>491-1620/K021</v>
          </cell>
          <cell r="D457" t="str">
            <v>0B23A</v>
          </cell>
          <cell r="E457" t="str">
            <v xml:space="preserve">KO </v>
          </cell>
          <cell r="F457" t="str">
            <v xml:space="preserve">HERTEL                   ALBINA         </v>
          </cell>
          <cell r="G457" t="str">
            <v>U-11</v>
          </cell>
          <cell r="H457" t="str">
            <v>606</v>
          </cell>
          <cell r="I457" t="str">
            <v>22-81</v>
          </cell>
          <cell r="J457" t="str">
            <v>288</v>
          </cell>
          <cell r="K457" t="str">
            <v>491-01620-K021</v>
          </cell>
          <cell r="L457" t="str">
            <v>500</v>
          </cell>
          <cell r="M457" t="str">
            <v/>
          </cell>
          <cell r="N457" t="str">
            <v>128</v>
          </cell>
        </row>
        <row r="458">
          <cell r="A458" t="str">
            <v>STACJA ROBOCZA</v>
          </cell>
          <cell r="B458" t="str">
            <v>COMPAQ DESKPRO EXD PIII 733</v>
          </cell>
          <cell r="C458" t="str">
            <v>491-4436</v>
          </cell>
          <cell r="D458" t="str">
            <v>8036FR4Z6600</v>
          </cell>
          <cell r="E458" t="str">
            <v xml:space="preserve">KO </v>
          </cell>
          <cell r="F458" t="str">
            <v xml:space="preserve">PAWLAK                   ALICJA         </v>
          </cell>
          <cell r="G458" t="str">
            <v>U-11</v>
          </cell>
          <cell r="H458" t="str">
            <v>606A</v>
          </cell>
          <cell r="I458" t="str">
            <v>11-79</v>
          </cell>
          <cell r="J458" t="str">
            <v>740</v>
          </cell>
          <cell r="K458" t="str">
            <v>491-04436</v>
          </cell>
          <cell r="L458" t="str">
            <v>733</v>
          </cell>
          <cell r="M458" t="str">
            <v/>
          </cell>
          <cell r="N458" t="str">
            <v>127</v>
          </cell>
        </row>
        <row r="459">
          <cell r="A459" t="str">
            <v>STACJA ROBOCZA</v>
          </cell>
          <cell r="B459" t="str">
            <v>KOMPUTER PC/AT</v>
          </cell>
          <cell r="C459" t="str">
            <v>491-1807</v>
          </cell>
          <cell r="D459" t="str">
            <v>016914/1650</v>
          </cell>
          <cell r="E459" t="str">
            <v xml:space="preserve">KO </v>
          </cell>
          <cell r="F459" t="str">
            <v xml:space="preserve">SZCZĘSNA                 ZOFIA          </v>
          </cell>
          <cell r="G459" t="str">
            <v>U-11</v>
          </cell>
          <cell r="H459" t="str">
            <v>606</v>
          </cell>
          <cell r="I459" t="str">
            <v>14-17</v>
          </cell>
          <cell r="J459" t="str">
            <v>948</v>
          </cell>
          <cell r="K459" t="str">
            <v>491-01807</v>
          </cell>
          <cell r="L459" t="str">
            <v>366</v>
          </cell>
          <cell r="M459" t="str">
            <v>OK55M</v>
          </cell>
          <cell r="N459" t="str">
            <v>64</v>
          </cell>
        </row>
        <row r="460">
          <cell r="A460" t="str">
            <v>STACJA ROBOCZA</v>
          </cell>
          <cell r="B460" t="str">
            <v>DELL Optiplex GX1M 350</v>
          </cell>
          <cell r="C460" t="str">
            <v>491-3561</v>
          </cell>
          <cell r="D460" t="str">
            <v>PKGZ6</v>
          </cell>
          <cell r="E460" t="str">
            <v xml:space="preserve">KO </v>
          </cell>
          <cell r="F460" t="str">
            <v xml:space="preserve">PAWLAK                   ALICJA         </v>
          </cell>
          <cell r="G460" t="str">
            <v>U-11</v>
          </cell>
          <cell r="H460" t="str">
            <v>606A</v>
          </cell>
          <cell r="I460" t="str">
            <v>11-79</v>
          </cell>
          <cell r="J460" t="str">
            <v>740</v>
          </cell>
          <cell r="K460" t="str">
            <v>491-03561</v>
          </cell>
          <cell r="L460" t="str">
            <v>350</v>
          </cell>
          <cell r="M460" t="str">
            <v/>
          </cell>
          <cell r="N460" t="str">
            <v>64</v>
          </cell>
        </row>
        <row r="461">
          <cell r="A461" t="str">
            <v>STACJA ROBOCZA</v>
          </cell>
          <cell r="B461" t="str">
            <v>KOMPUTER PC/AT</v>
          </cell>
          <cell r="C461" t="str">
            <v>491-1620/K034</v>
          </cell>
          <cell r="D461" t="str">
            <v>0B23A</v>
          </cell>
          <cell r="E461" t="str">
            <v xml:space="preserve">KO </v>
          </cell>
          <cell r="F461" t="str">
            <v xml:space="preserve">KUCHARSKA                MARIOLA        </v>
          </cell>
          <cell r="G461" t="str">
            <v>U-11</v>
          </cell>
          <cell r="H461" t="str">
            <v>608</v>
          </cell>
          <cell r="I461" t="str">
            <v>11-79</v>
          </cell>
          <cell r="J461" t="str">
            <v>8141</v>
          </cell>
          <cell r="K461" t="str">
            <v>491-01620-K034</v>
          </cell>
          <cell r="L461" t="str">
            <v>500</v>
          </cell>
          <cell r="M461" t="str">
            <v/>
          </cell>
          <cell r="N461" t="str">
            <v>128</v>
          </cell>
        </row>
        <row r="462">
          <cell r="A462" t="str">
            <v>STACJA ROBOCZA</v>
          </cell>
          <cell r="B462" t="str">
            <v>DELL Optiplex GX260 SD</v>
          </cell>
          <cell r="C462" t="str">
            <v>491-5084</v>
          </cell>
          <cell r="D462" t="str">
            <v>CJYGL0J</v>
          </cell>
          <cell r="E462" t="str">
            <v xml:space="preserve">KO </v>
          </cell>
          <cell r="F462" t="str">
            <v xml:space="preserve">URBAŃSKA                 JOLANTA        </v>
          </cell>
          <cell r="G462" t="str">
            <v>U-11</v>
          </cell>
          <cell r="H462" t="str">
            <v>607A</v>
          </cell>
          <cell r="I462" t="str">
            <v>11-79</v>
          </cell>
          <cell r="J462" t="str">
            <v>610</v>
          </cell>
          <cell r="K462" t="str">
            <v>491-05084</v>
          </cell>
          <cell r="L462" t="str">
            <v>2400</v>
          </cell>
          <cell r="M462" t="str">
            <v/>
          </cell>
          <cell r="N462" t="str">
            <v>254</v>
          </cell>
        </row>
        <row r="463">
          <cell r="A463" t="str">
            <v>STACJA ROBOCZA</v>
          </cell>
          <cell r="B463" t="str">
            <v>KOMPUTER 486SX</v>
          </cell>
          <cell r="C463" t="str">
            <v>491-1620/8888</v>
          </cell>
          <cell r="D463" t="str">
            <v>8888/114</v>
          </cell>
          <cell r="E463" t="str">
            <v xml:space="preserve">KO </v>
          </cell>
          <cell r="F463" t="str">
            <v xml:space="preserve">PLESKACZ                 ELŻBIETA       </v>
          </cell>
          <cell r="G463" t="str">
            <v>U-11</v>
          </cell>
          <cell r="H463" t="str">
            <v>607A</v>
          </cell>
          <cell r="I463" t="str">
            <v>11-58</v>
          </cell>
          <cell r="J463" t="str">
            <v>720</v>
          </cell>
          <cell r="K463" t="str">
            <v>491-01620-8888</v>
          </cell>
          <cell r="L463" t="str">
            <v>500</v>
          </cell>
          <cell r="M463" t="str">
            <v/>
          </cell>
          <cell r="N463" t="str">
            <v>128</v>
          </cell>
        </row>
        <row r="464">
          <cell r="A464" t="str">
            <v>STACJA ROBOCZA</v>
          </cell>
          <cell r="B464" t="str">
            <v>DELL Optiplex GX1L 266</v>
          </cell>
          <cell r="C464" t="str">
            <v>491-3258</v>
          </cell>
          <cell r="D464" t="str">
            <v>NM15K</v>
          </cell>
          <cell r="E464" t="str">
            <v xml:space="preserve">KO </v>
          </cell>
          <cell r="F464" t="str">
            <v xml:space="preserve">CIEPIERSKA               BOŻENNA        </v>
          </cell>
          <cell r="G464" t="str">
            <v>U-12</v>
          </cell>
          <cell r="H464" t="str">
            <v>206</v>
          </cell>
          <cell r="I464" t="str">
            <v>11-57</v>
          </cell>
          <cell r="J464" t="str">
            <v>100</v>
          </cell>
          <cell r="K464" t="str">
            <v>491-03258</v>
          </cell>
          <cell r="L464" t="str">
            <v>266</v>
          </cell>
          <cell r="M464" t="str">
            <v/>
          </cell>
          <cell r="N464" t="str">
            <v>192</v>
          </cell>
        </row>
        <row r="465">
          <cell r="A465" t="str">
            <v>STACJA ROBOCZA</v>
          </cell>
          <cell r="B465" t="str">
            <v>COMPAQ DESKPRO EXD PIII 733</v>
          </cell>
          <cell r="C465" t="str">
            <v>491-4400</v>
          </cell>
          <cell r="D465" t="str">
            <v>8036FR4ZE265</v>
          </cell>
          <cell r="E465" t="str">
            <v xml:space="preserve">KO </v>
          </cell>
          <cell r="F465" t="str">
            <v xml:space="preserve">MIELCZAREK               MARIUSZ        </v>
          </cell>
          <cell r="G465" t="str">
            <v>U-11</v>
          </cell>
          <cell r="H465" t="str">
            <v>507</v>
          </cell>
          <cell r="I465" t="str">
            <v>11-78</v>
          </cell>
          <cell r="J465" t="str">
            <v>9769</v>
          </cell>
          <cell r="K465" t="str">
            <v>491-04400</v>
          </cell>
          <cell r="L465" t="str">
            <v>733</v>
          </cell>
          <cell r="M465" t="str">
            <v/>
          </cell>
          <cell r="N465" t="str">
            <v>127</v>
          </cell>
        </row>
        <row r="466">
          <cell r="A466" t="str">
            <v>STACJA ROBOCZA</v>
          </cell>
          <cell r="B466" t="str">
            <v>KOMPUTER 486DX</v>
          </cell>
          <cell r="C466" t="str">
            <v>491-1620/11306</v>
          </cell>
          <cell r="D466" t="str">
            <v>11306/075</v>
          </cell>
          <cell r="E466" t="str">
            <v xml:space="preserve">KO </v>
          </cell>
          <cell r="F466" t="str">
            <v xml:space="preserve">BLONKA                   CECYLIA        </v>
          </cell>
          <cell r="G466" t="str">
            <v>U-11</v>
          </cell>
          <cell r="H466" t="str">
            <v>608</v>
          </cell>
          <cell r="I466" t="str">
            <v>22-93</v>
          </cell>
          <cell r="J466" t="str">
            <v>42</v>
          </cell>
          <cell r="K466" t="str">
            <v>491-01620-11306</v>
          </cell>
          <cell r="L466" t="str">
            <v>366</v>
          </cell>
          <cell r="M466" t="str">
            <v>OK55M</v>
          </cell>
          <cell r="N466" t="str">
            <v>64</v>
          </cell>
        </row>
        <row r="467">
          <cell r="A467" t="str">
            <v>STACJA ROBOCZA</v>
          </cell>
          <cell r="B467" t="str">
            <v>KOMPUTER PC/AT</v>
          </cell>
          <cell r="C467" t="str">
            <v>491-1620/1669</v>
          </cell>
          <cell r="D467" t="str">
            <v>238001</v>
          </cell>
          <cell r="E467" t="str">
            <v xml:space="preserve">KO </v>
          </cell>
          <cell r="F467" t="str">
            <v xml:space="preserve">ŁAZARCZYK                GRAŻYNA        </v>
          </cell>
          <cell r="G467" t="str">
            <v>U-12</v>
          </cell>
          <cell r="H467" t="str">
            <v>PKZP</v>
          </cell>
          <cell r="I467" t="str">
            <v>14-18</v>
          </cell>
          <cell r="J467" t="str">
            <v>531</v>
          </cell>
          <cell r="K467" t="str">
            <v>491-01620-1669</v>
          </cell>
          <cell r="L467" t="str">
            <v>500</v>
          </cell>
          <cell r="M467" t="str">
            <v>OK51J</v>
          </cell>
          <cell r="N467" t="str">
            <v>64</v>
          </cell>
        </row>
        <row r="468">
          <cell r="A468" t="str">
            <v>STACJA ROBOCZA</v>
          </cell>
          <cell r="B468" t="str">
            <v>DELL Optiplex GX1L 266</v>
          </cell>
          <cell r="C468" t="str">
            <v>491-3386</v>
          </cell>
          <cell r="D468" t="str">
            <v>NM1BG</v>
          </cell>
          <cell r="E468" t="str">
            <v xml:space="preserve">KO </v>
          </cell>
          <cell r="F468" t="str">
            <v xml:space="preserve">PIĄTEK                   ANNA           </v>
          </cell>
          <cell r="G468" t="str">
            <v>U-12</v>
          </cell>
          <cell r="H468" t="str">
            <v>PKZP</v>
          </cell>
          <cell r="I468" t="str">
            <v>14-18</v>
          </cell>
          <cell r="J468" t="str">
            <v>738</v>
          </cell>
          <cell r="K468" t="str">
            <v>491-03386</v>
          </cell>
          <cell r="L468" t="str">
            <v>266</v>
          </cell>
          <cell r="M468" t="str">
            <v/>
          </cell>
          <cell r="N468" t="str">
            <v>64</v>
          </cell>
        </row>
        <row r="469">
          <cell r="A469" t="str">
            <v>STACJA ROBOCZA</v>
          </cell>
          <cell r="B469" t="str">
            <v>DELL Optiplex GX1L 266</v>
          </cell>
          <cell r="C469" t="str">
            <v>491-3221</v>
          </cell>
          <cell r="D469" t="str">
            <v>NM14Z</v>
          </cell>
          <cell r="E469" t="str">
            <v xml:space="preserve">KO </v>
          </cell>
          <cell r="F469" t="str">
            <v xml:space="preserve">CIEPIERSKA               BOŻENNA        </v>
          </cell>
          <cell r="G469" t="str">
            <v>U-12</v>
          </cell>
          <cell r="H469" t="str">
            <v>206</v>
          </cell>
          <cell r="I469" t="str">
            <v>11-57</v>
          </cell>
          <cell r="J469" t="str">
            <v>100</v>
          </cell>
          <cell r="K469" t="str">
            <v>491-03221</v>
          </cell>
          <cell r="L469" t="str">
            <v>266</v>
          </cell>
          <cell r="M469" t="str">
            <v/>
          </cell>
          <cell r="N469" t="str">
            <v>32</v>
          </cell>
        </row>
        <row r="470">
          <cell r="A470" t="str">
            <v>STACJA ROBOCZA</v>
          </cell>
          <cell r="B470" t="str">
            <v>KOMPUTER PC/AT</v>
          </cell>
          <cell r="C470" t="str">
            <v>491-1620/1514</v>
          </cell>
          <cell r="D470" t="str">
            <v>592094</v>
          </cell>
          <cell r="E470" t="str">
            <v xml:space="preserve">KO </v>
          </cell>
          <cell r="F470" t="str">
            <v xml:space="preserve">PASZKOWSKA               ELŻBIETA       </v>
          </cell>
          <cell r="G470" t="str">
            <v>U-12</v>
          </cell>
          <cell r="H470" t="str">
            <v>206</v>
          </cell>
          <cell r="I470" t="str">
            <v>11-57</v>
          </cell>
          <cell r="J470" t="str">
            <v>729</v>
          </cell>
          <cell r="K470" t="str">
            <v>491-01620-1514</v>
          </cell>
          <cell r="L470" t="str">
            <v>500</v>
          </cell>
          <cell r="M470" t="str">
            <v/>
          </cell>
          <cell r="N470" t="str">
            <v>128</v>
          </cell>
        </row>
        <row r="471">
          <cell r="A471" t="str">
            <v>STACJA ROBOCZA</v>
          </cell>
          <cell r="B471" t="str">
            <v>COMPAQ DESKPRO EXD PIII 733</v>
          </cell>
          <cell r="C471" t="str">
            <v>491-4459</v>
          </cell>
          <cell r="D471" t="str">
            <v>8036FR4ZE577</v>
          </cell>
          <cell r="E471" t="str">
            <v xml:space="preserve">KO </v>
          </cell>
          <cell r="F471" t="str">
            <v xml:space="preserve">POSPISZYŁ                HALINA         </v>
          </cell>
          <cell r="G471" t="str">
            <v>U-11</v>
          </cell>
          <cell r="H471" t="str">
            <v>612A</v>
          </cell>
          <cell r="I471" t="str">
            <v>10-58</v>
          </cell>
          <cell r="J471" t="str">
            <v>804</v>
          </cell>
          <cell r="K471" t="str">
            <v>491-04459</v>
          </cell>
          <cell r="L471" t="str">
            <v>733</v>
          </cell>
          <cell r="M471" t="str">
            <v/>
          </cell>
          <cell r="N471" t="str">
            <v>127</v>
          </cell>
        </row>
        <row r="472">
          <cell r="A472" t="str">
            <v>STACJA ROBOCZA</v>
          </cell>
          <cell r="B472" t="str">
            <v>KOMPUTER 486DX</v>
          </cell>
          <cell r="C472" t="str">
            <v>491-1620/8824</v>
          </cell>
          <cell r="D472" t="str">
            <v>8824/114</v>
          </cell>
          <cell r="E472" t="str">
            <v xml:space="preserve">KO </v>
          </cell>
          <cell r="F472" t="str">
            <v xml:space="preserve">ROZPĘDOWSKA              BARBARA        </v>
          </cell>
          <cell r="G472" t="str">
            <v>U-11</v>
          </cell>
          <cell r="H472" t="str">
            <v>607</v>
          </cell>
          <cell r="I472" t="str">
            <v>11-79</v>
          </cell>
          <cell r="J472" t="str">
            <v>823</v>
          </cell>
          <cell r="K472" t="str">
            <v>491-01620-8824</v>
          </cell>
          <cell r="L472" t="str">
            <v>500</v>
          </cell>
          <cell r="M472" t="str">
            <v/>
          </cell>
          <cell r="N472" t="str">
            <v>64</v>
          </cell>
        </row>
        <row r="473">
          <cell r="A473" t="str">
            <v>STACJA ROBOCZA</v>
          </cell>
          <cell r="B473" t="str">
            <v>DELL Optiplex GX150</v>
          </cell>
          <cell r="C473" t="str">
            <v>491-4691</v>
          </cell>
          <cell r="D473" t="str">
            <v>7RRX60J</v>
          </cell>
          <cell r="E473" t="str">
            <v xml:space="preserve">KO </v>
          </cell>
          <cell r="F473" t="str">
            <v xml:space="preserve">PLUTA                    WIESŁAWA       </v>
          </cell>
          <cell r="G473" t="str">
            <v>U-11</v>
          </cell>
          <cell r="H473" t="str">
            <v>606</v>
          </cell>
          <cell r="I473" t="str">
            <v>14-17</v>
          </cell>
          <cell r="J473" t="str">
            <v>757</v>
          </cell>
          <cell r="K473" t="str">
            <v>491-04691</v>
          </cell>
          <cell r="L473" t="str">
            <v>1000</v>
          </cell>
          <cell r="M473" t="str">
            <v/>
          </cell>
          <cell r="N473" t="str">
            <v>255</v>
          </cell>
        </row>
        <row r="474">
          <cell r="A474" t="str">
            <v>STACJA ROBOCZA</v>
          </cell>
          <cell r="B474" t="str">
            <v>COMPAQ DESKPRO EXD PIII 733</v>
          </cell>
          <cell r="C474" t="str">
            <v>491-4265</v>
          </cell>
          <cell r="D474" t="str">
            <v>8036FR4ZE255</v>
          </cell>
          <cell r="E474" t="str">
            <v xml:space="preserve">KO </v>
          </cell>
          <cell r="F474" t="str">
            <v xml:space="preserve">DĄBROWSKA                ELŻBIETA       </v>
          </cell>
          <cell r="G474" t="str">
            <v>U-11</v>
          </cell>
          <cell r="H474" t="str">
            <v>607A</v>
          </cell>
          <cell r="I474" t="str">
            <v>11-58</v>
          </cell>
          <cell r="J474" t="str">
            <v>161</v>
          </cell>
          <cell r="K474" t="str">
            <v>491-04265</v>
          </cell>
          <cell r="L474" t="str">
            <v>733</v>
          </cell>
          <cell r="M474" t="str">
            <v/>
          </cell>
          <cell r="N474" t="str">
            <v>127</v>
          </cell>
        </row>
        <row r="475">
          <cell r="A475" t="str">
            <v>STACJA ROBOCZA</v>
          </cell>
          <cell r="B475" t="str">
            <v>KOMPUTER 486SX</v>
          </cell>
          <cell r="C475" t="str">
            <v>491-1620/8892</v>
          </cell>
          <cell r="D475" t="str">
            <v>8892/114</v>
          </cell>
          <cell r="E475" t="str">
            <v xml:space="preserve">KO </v>
          </cell>
          <cell r="F475" t="str">
            <v xml:space="preserve">WIDAWSKI                 MARIUSZ        </v>
          </cell>
          <cell r="G475" t="str">
            <v>U-11</v>
          </cell>
          <cell r="H475" t="str">
            <v>607A</v>
          </cell>
          <cell r="I475" t="str">
            <v>11-79</v>
          </cell>
          <cell r="J475" t="str">
            <v>9676</v>
          </cell>
          <cell r="K475" t="str">
            <v>491-01620-8892</v>
          </cell>
          <cell r="L475" t="str">
            <v>300</v>
          </cell>
          <cell r="M475" t="str">
            <v/>
          </cell>
          <cell r="N475" t="str">
            <v>64</v>
          </cell>
        </row>
        <row r="476">
          <cell r="A476" t="str">
            <v>STACJA ROBOCZA</v>
          </cell>
          <cell r="B476" t="str">
            <v>KOMPUTER 486SX</v>
          </cell>
          <cell r="C476" t="str">
            <v>491-1620/8886</v>
          </cell>
          <cell r="D476" t="str">
            <v>8886/114</v>
          </cell>
          <cell r="E476" t="str">
            <v xml:space="preserve">KO </v>
          </cell>
          <cell r="F476" t="str">
            <v xml:space="preserve">WATAŁA                   MARIANNA       </v>
          </cell>
          <cell r="G476" t="str">
            <v>U-11</v>
          </cell>
          <cell r="H476" t="str">
            <v>606A</v>
          </cell>
          <cell r="I476" t="str">
            <v>10-58</v>
          </cell>
          <cell r="J476" t="str">
            <v>1066</v>
          </cell>
          <cell r="K476" t="str">
            <v>491-01620-8886</v>
          </cell>
          <cell r="L476" t="str">
            <v>500</v>
          </cell>
          <cell r="M476" t="str">
            <v/>
          </cell>
          <cell r="N476" t="str">
            <v>128</v>
          </cell>
        </row>
        <row r="477">
          <cell r="A477" t="str">
            <v>STACJA ROBOCZA</v>
          </cell>
          <cell r="B477" t="str">
            <v>DELL Optiplex GX150</v>
          </cell>
          <cell r="C477" t="str">
            <v>491-4690</v>
          </cell>
          <cell r="D477" t="str">
            <v>1NRX60J</v>
          </cell>
          <cell r="E477" t="str">
            <v xml:space="preserve">KO </v>
          </cell>
          <cell r="F477" t="str">
            <v xml:space="preserve">GRĘBOSZ                  ZOFIA          </v>
          </cell>
          <cell r="G477" t="str">
            <v>U-11</v>
          </cell>
          <cell r="H477" t="str">
            <v>608</v>
          </cell>
          <cell r="I477" t="str">
            <v>22-93</v>
          </cell>
          <cell r="J477" t="str">
            <v>262</v>
          </cell>
          <cell r="K477" t="str">
            <v>491-04690</v>
          </cell>
          <cell r="L477" t="str">
            <v>1000</v>
          </cell>
          <cell r="M477" t="str">
            <v/>
          </cell>
          <cell r="N477" t="str">
            <v>255</v>
          </cell>
        </row>
        <row r="478">
          <cell r="A478" t="str">
            <v>STACJA ROBOCZA</v>
          </cell>
          <cell r="B478" t="str">
            <v>DELL Optiplex GX1L 266</v>
          </cell>
          <cell r="C478" t="str">
            <v>491-3238</v>
          </cell>
          <cell r="D478" t="str">
            <v>NM19L</v>
          </cell>
          <cell r="E478" t="str">
            <v xml:space="preserve">KP </v>
          </cell>
          <cell r="F478" t="str">
            <v xml:space="preserve">STANIK                   ANNA           </v>
          </cell>
          <cell r="G478" t="str">
            <v>U-11</v>
          </cell>
          <cell r="H478" t="str">
            <v>612</v>
          </cell>
          <cell r="I478" t="str">
            <v>14-16</v>
          </cell>
          <cell r="J478" t="str">
            <v>929</v>
          </cell>
          <cell r="K478" t="str">
            <v>491-03238</v>
          </cell>
          <cell r="L478" t="str">
            <v>266</v>
          </cell>
          <cell r="M478" t="str">
            <v/>
          </cell>
          <cell r="N478" t="str">
            <v>32</v>
          </cell>
        </row>
        <row r="479">
          <cell r="A479" t="str">
            <v>STACJA ROBOCZA</v>
          </cell>
          <cell r="B479" t="str">
            <v>COMPAQ DESKPRO EXD PIII 733</v>
          </cell>
          <cell r="C479" t="str">
            <v>491-4263</v>
          </cell>
          <cell r="D479" t="str">
            <v>8036FR4ZE401</v>
          </cell>
          <cell r="E479" t="str">
            <v xml:space="preserve">KP </v>
          </cell>
          <cell r="F479" t="str">
            <v xml:space="preserve">CZAJKA                   AGNIESZKA      </v>
          </cell>
          <cell r="G479" t="str">
            <v>U-11</v>
          </cell>
          <cell r="H479" t="str">
            <v>612</v>
          </cell>
          <cell r="I479" t="str">
            <v>21-64</v>
          </cell>
          <cell r="J479" t="str">
            <v>9594</v>
          </cell>
          <cell r="K479" t="str">
            <v>491-04263</v>
          </cell>
          <cell r="L479" t="str">
            <v>733</v>
          </cell>
          <cell r="M479" t="str">
            <v/>
          </cell>
          <cell r="N479" t="str">
            <v>127</v>
          </cell>
        </row>
        <row r="480">
          <cell r="A480" t="str">
            <v>STACJA ROBOCZA</v>
          </cell>
          <cell r="B480" t="str">
            <v>COMPAQ DESKPRO EXD PIII 733</v>
          </cell>
          <cell r="C480" t="str">
            <v>491-4384</v>
          </cell>
          <cell r="D480" t="str">
            <v>8036FR4ZE302</v>
          </cell>
          <cell r="E480" t="str">
            <v xml:space="preserve">KP </v>
          </cell>
          <cell r="F480" t="str">
            <v xml:space="preserve">KLEJDYSZ                 ANNA           </v>
          </cell>
          <cell r="G480" t="str">
            <v>U-11</v>
          </cell>
          <cell r="H480" t="str">
            <v>612</v>
          </cell>
          <cell r="I480" t="str">
            <v/>
          </cell>
          <cell r="J480" t="str">
            <v>399</v>
          </cell>
          <cell r="K480" t="str">
            <v>491-04384</v>
          </cell>
          <cell r="L480" t="str">
            <v>733</v>
          </cell>
          <cell r="M480" t="str">
            <v/>
          </cell>
          <cell r="N480" t="str">
            <v>127</v>
          </cell>
        </row>
        <row r="481">
          <cell r="A481" t="str">
            <v>STACJA ROBOCZA</v>
          </cell>
          <cell r="B481" t="str">
            <v>COMPAQ DESKPRO EXD PIII 733</v>
          </cell>
          <cell r="C481" t="str">
            <v>491-4449</v>
          </cell>
          <cell r="D481" t="str">
            <v>8036FR4ZE421</v>
          </cell>
          <cell r="E481" t="str">
            <v xml:space="preserve">KP </v>
          </cell>
          <cell r="F481" t="str">
            <v xml:space="preserve">WIĘCKOWSKA               DANUTA         </v>
          </cell>
          <cell r="G481" t="str">
            <v>U-11</v>
          </cell>
          <cell r="H481" t="str">
            <v>612</v>
          </cell>
          <cell r="I481" t="str">
            <v>14-64</v>
          </cell>
          <cell r="J481" t="str">
            <v>1063</v>
          </cell>
          <cell r="K481" t="str">
            <v>491-04449</v>
          </cell>
          <cell r="L481" t="str">
            <v>733</v>
          </cell>
          <cell r="M481" t="str">
            <v/>
          </cell>
          <cell r="N481" t="str">
            <v>127</v>
          </cell>
        </row>
        <row r="482">
          <cell r="A482" t="str">
            <v>STACJA ROBOCZA</v>
          </cell>
          <cell r="B482" t="str">
            <v>DELL Optiplex GX1L 350</v>
          </cell>
          <cell r="C482" t="str">
            <v>491-3577</v>
          </cell>
          <cell r="D482" t="str">
            <v>PKGPT</v>
          </cell>
          <cell r="E482" t="str">
            <v xml:space="preserve">KZ </v>
          </cell>
          <cell r="F482" t="str">
            <v xml:space="preserve">RASZEWSKA                SABINA         </v>
          </cell>
          <cell r="G482" t="str">
            <v>U-11</v>
          </cell>
          <cell r="H482" t="str">
            <v>513</v>
          </cell>
          <cell r="I482" t="str">
            <v>11-68</v>
          </cell>
          <cell r="J482" t="str">
            <v>813</v>
          </cell>
          <cell r="K482" t="str">
            <v>491-03577</v>
          </cell>
          <cell r="L482" t="str">
            <v>350</v>
          </cell>
          <cell r="M482" t="str">
            <v/>
          </cell>
          <cell r="N482" t="str">
            <v>64</v>
          </cell>
        </row>
        <row r="483">
          <cell r="A483" t="str">
            <v>STACJA ROBOCZA</v>
          </cell>
          <cell r="B483" t="str">
            <v>DELL Optiplex GX1M 350</v>
          </cell>
          <cell r="C483" t="str">
            <v>491-3558</v>
          </cell>
          <cell r="D483" t="str">
            <v>PKGZ9</v>
          </cell>
          <cell r="E483" t="str">
            <v xml:space="preserve">KZ </v>
          </cell>
          <cell r="F483" t="str">
            <v xml:space="preserve">CHMIEL                   MARIA          </v>
          </cell>
          <cell r="G483" t="str">
            <v>U-11</v>
          </cell>
          <cell r="H483" t="str">
            <v>510</v>
          </cell>
          <cell r="I483" t="str">
            <v>11-67</v>
          </cell>
          <cell r="J483" t="str">
            <v>123</v>
          </cell>
          <cell r="K483" t="str">
            <v>491-03558</v>
          </cell>
          <cell r="L483" t="str">
            <v>350</v>
          </cell>
          <cell r="M483" t="str">
            <v/>
          </cell>
          <cell r="N483" t="str">
            <v>64</v>
          </cell>
        </row>
        <row r="484">
          <cell r="A484" t="str">
            <v>STACJA ROBOCZA</v>
          </cell>
          <cell r="B484" t="str">
            <v>DELL Optiplex GX240</v>
          </cell>
          <cell r="C484" t="str">
            <v>491-4911</v>
          </cell>
          <cell r="D484" t="str">
            <v>6YCK90J</v>
          </cell>
          <cell r="E484" t="str">
            <v xml:space="preserve">KZ </v>
          </cell>
          <cell r="F484" t="str">
            <v xml:space="preserve">JANUS                    LEOKADIA       </v>
          </cell>
          <cell r="G484" t="str">
            <v>U-11</v>
          </cell>
          <cell r="H484" t="str">
            <v>510</v>
          </cell>
          <cell r="I484" t="str">
            <v>11-67</v>
          </cell>
          <cell r="J484" t="str">
            <v>305</v>
          </cell>
          <cell r="K484" t="str">
            <v>491-04911</v>
          </cell>
          <cell r="L484" t="str">
            <v>2000</v>
          </cell>
          <cell r="M484" t="str">
            <v/>
          </cell>
          <cell r="N484" t="str">
            <v>255</v>
          </cell>
        </row>
        <row r="485">
          <cell r="A485" t="str">
            <v>STACJA ROBOCZA</v>
          </cell>
          <cell r="B485" t="str">
            <v>DELL Optiplex GX240</v>
          </cell>
          <cell r="C485" t="str">
            <v>491-4917</v>
          </cell>
          <cell r="D485" t="str">
            <v>8TCK90J</v>
          </cell>
          <cell r="E485" t="str">
            <v xml:space="preserve">KZ </v>
          </cell>
          <cell r="F485" t="str">
            <v xml:space="preserve">KRUSZYŃSKA               DANUTA         </v>
          </cell>
          <cell r="G485" t="str">
            <v>U-11</v>
          </cell>
          <cell r="H485" t="str">
            <v>512</v>
          </cell>
          <cell r="I485" t="str">
            <v>15-33</v>
          </cell>
          <cell r="J485" t="str">
            <v>408</v>
          </cell>
          <cell r="K485" t="str">
            <v>491-04917</v>
          </cell>
          <cell r="L485" t="str">
            <v>2000</v>
          </cell>
          <cell r="M485" t="str">
            <v/>
          </cell>
          <cell r="N485" t="str">
            <v>255</v>
          </cell>
        </row>
        <row r="486">
          <cell r="A486" t="str">
            <v>STACJA ROBOCZA</v>
          </cell>
          <cell r="B486" t="str">
            <v>NEC PowerMate VT Destop P III 450</v>
          </cell>
          <cell r="C486" t="str">
            <v>491-4009</v>
          </cell>
          <cell r="D486" t="str">
            <v>0310109</v>
          </cell>
          <cell r="E486" t="str">
            <v xml:space="preserve">KZ </v>
          </cell>
          <cell r="F486" t="str">
            <v xml:space="preserve">MARKIEWICZ               HALINA         </v>
          </cell>
          <cell r="G486" t="str">
            <v>U-11</v>
          </cell>
          <cell r="H486" t="str">
            <v>510</v>
          </cell>
          <cell r="I486" t="str">
            <v>25-33</v>
          </cell>
          <cell r="J486" t="str">
            <v>588</v>
          </cell>
          <cell r="K486" t="str">
            <v>491-04009</v>
          </cell>
          <cell r="L486" t="str">
            <v>450</v>
          </cell>
          <cell r="M486" t="str">
            <v/>
          </cell>
          <cell r="N486" t="str">
            <v>64</v>
          </cell>
        </row>
        <row r="487">
          <cell r="A487" t="str">
            <v>STACJA ROBOCZA</v>
          </cell>
          <cell r="B487" t="str">
            <v>NEC PowerMate VT Destop P III 450</v>
          </cell>
          <cell r="C487" t="str">
            <v>491-4035</v>
          </cell>
          <cell r="D487" t="str">
            <v>0206109</v>
          </cell>
          <cell r="E487" t="str">
            <v xml:space="preserve">KZ </v>
          </cell>
          <cell r="F487" t="str">
            <v xml:space="preserve">KWIECIEŃ                 MARIA          </v>
          </cell>
          <cell r="G487" t="str">
            <v>U-11</v>
          </cell>
          <cell r="H487" t="str">
            <v>511</v>
          </cell>
          <cell r="I487" t="str">
            <v>11-50</v>
          </cell>
          <cell r="J487" t="str">
            <v>383</v>
          </cell>
          <cell r="K487" t="str">
            <v/>
          </cell>
          <cell r="L487" t="str">
            <v>450</v>
          </cell>
          <cell r="M487" t="str">
            <v>OK55M</v>
          </cell>
          <cell r="N487" t="str">
            <v/>
          </cell>
        </row>
        <row r="488">
          <cell r="A488" t="str">
            <v>STACJA ROBOCZA</v>
          </cell>
          <cell r="B488" t="str">
            <v>DELL Optiplex GX1MT 450</v>
          </cell>
          <cell r="C488" t="str">
            <v>491-3622</v>
          </cell>
          <cell r="D488" t="str">
            <v>PF149</v>
          </cell>
          <cell r="E488" t="str">
            <v xml:space="preserve">KZ </v>
          </cell>
          <cell r="F488" t="str">
            <v xml:space="preserve">IGNASIAK                 KRYSTYNA       </v>
          </cell>
          <cell r="G488" t="str">
            <v>U-11</v>
          </cell>
          <cell r="H488" t="str">
            <v>512</v>
          </cell>
          <cell r="I488" t="str">
            <v/>
          </cell>
          <cell r="J488" t="str">
            <v>244</v>
          </cell>
          <cell r="K488" t="str">
            <v>491-03622</v>
          </cell>
          <cell r="L488" t="str">
            <v>450</v>
          </cell>
          <cell r="M488" t="str">
            <v/>
          </cell>
          <cell r="N488" t="str">
            <v>256</v>
          </cell>
        </row>
        <row r="489">
          <cell r="A489" t="str">
            <v>STACJA ROBOCZA</v>
          </cell>
          <cell r="B489" t="str">
            <v>Dell Optiplex GX1M P III 450</v>
          </cell>
          <cell r="C489" t="str">
            <v>491-4871</v>
          </cell>
          <cell r="D489" t="str">
            <v>RBPN2</v>
          </cell>
          <cell r="E489" t="str">
            <v xml:space="preserve">KZ </v>
          </cell>
          <cell r="F489" t="str">
            <v xml:space="preserve">PAPRZYCKA                TERESA         </v>
          </cell>
          <cell r="G489" t="str">
            <v>U-11</v>
          </cell>
          <cell r="H489" t="str">
            <v>513</v>
          </cell>
          <cell r="I489" t="str">
            <v>11-68</v>
          </cell>
          <cell r="J489" t="str">
            <v>735</v>
          </cell>
          <cell r="K489" t="str">
            <v>491-04871</v>
          </cell>
          <cell r="L489" t="str">
            <v>450</v>
          </cell>
          <cell r="M489" t="str">
            <v>OK55M</v>
          </cell>
          <cell r="N489" t="str">
            <v>64</v>
          </cell>
        </row>
        <row r="490">
          <cell r="A490" t="str">
            <v>STACJA ROBOCZA</v>
          </cell>
          <cell r="B490" t="str">
            <v>KOMPUTER 486DX</v>
          </cell>
          <cell r="C490" t="str">
            <v>491-1620/11326</v>
          </cell>
          <cell r="D490" t="str">
            <v>11326/075</v>
          </cell>
          <cell r="E490" t="str">
            <v xml:space="preserve">KZ </v>
          </cell>
          <cell r="F490" t="str">
            <v xml:space="preserve">DĄBROWSKA-KOZŁOWSKA      JANINA         </v>
          </cell>
          <cell r="G490" t="str">
            <v>U-11</v>
          </cell>
          <cell r="H490" t="str">
            <v>513</v>
          </cell>
          <cell r="I490" t="str">
            <v>11-68</v>
          </cell>
          <cell r="J490" t="str">
            <v>166</v>
          </cell>
          <cell r="K490" t="str">
            <v>491-01620-11326</v>
          </cell>
          <cell r="L490" t="str">
            <v>500</v>
          </cell>
          <cell r="M490" t="str">
            <v/>
          </cell>
          <cell r="N490" t="str">
            <v>64</v>
          </cell>
        </row>
        <row r="491">
          <cell r="A491" t="str">
            <v>STACJA ROBOCZA</v>
          </cell>
          <cell r="B491" t="str">
            <v>KOMPUTER PC/AT</v>
          </cell>
          <cell r="C491" t="str">
            <v>491-1620/1676</v>
          </cell>
          <cell r="D491" t="str">
            <v>90074387</v>
          </cell>
          <cell r="E491" t="str">
            <v xml:space="preserve">KZ </v>
          </cell>
          <cell r="F491" t="str">
            <v xml:space="preserve">FIGURA                   ALINA          </v>
          </cell>
          <cell r="G491" t="str">
            <v>U-11</v>
          </cell>
          <cell r="H491" t="str">
            <v>511A</v>
          </cell>
          <cell r="I491" t="str">
            <v/>
          </cell>
          <cell r="J491" t="str">
            <v>195</v>
          </cell>
          <cell r="K491" t="str">
            <v>491-01620-1676</v>
          </cell>
          <cell r="L491" t="str">
            <v>400</v>
          </cell>
          <cell r="M491" t="str">
            <v/>
          </cell>
          <cell r="N491" t="str">
            <v>64</v>
          </cell>
        </row>
        <row r="492">
          <cell r="A492" t="str">
            <v>STACJA ROBOCZA</v>
          </cell>
          <cell r="B492" t="str">
            <v>KOMPUTER PC/AT</v>
          </cell>
          <cell r="C492" t="str">
            <v>491-1620/1690</v>
          </cell>
          <cell r="D492" t="str">
            <v>235843</v>
          </cell>
          <cell r="E492" t="str">
            <v xml:space="preserve">KZ </v>
          </cell>
          <cell r="F492" t="str">
            <v xml:space="preserve">KOSTRZEWSKA              ELŻBIETA       </v>
          </cell>
          <cell r="G492" t="str">
            <v>U-11</v>
          </cell>
          <cell r="H492" t="str">
            <v>511A</v>
          </cell>
          <cell r="I492" t="str">
            <v>19-54</v>
          </cell>
          <cell r="J492" t="str">
            <v>427</v>
          </cell>
          <cell r="K492" t="str">
            <v>491-01620-1690</v>
          </cell>
          <cell r="L492" t="str">
            <v>500</v>
          </cell>
          <cell r="M492" t="str">
            <v/>
          </cell>
          <cell r="N492" t="str">
            <v>128</v>
          </cell>
        </row>
        <row r="493">
          <cell r="A493" t="str">
            <v>STACJA ROBOCZA</v>
          </cell>
          <cell r="B493" t="str">
            <v>NEC PowerMate VT Destop P III 450</v>
          </cell>
          <cell r="C493" t="str">
            <v>491-4019</v>
          </cell>
          <cell r="D493" t="str">
            <v>0196109</v>
          </cell>
          <cell r="E493" t="str">
            <v xml:space="preserve">KZ </v>
          </cell>
          <cell r="F493" t="str">
            <v xml:space="preserve">KULESZA                  JANINA         </v>
          </cell>
          <cell r="G493" t="str">
            <v>U-11</v>
          </cell>
          <cell r="H493" t="str">
            <v>511</v>
          </cell>
          <cell r="I493" t="str">
            <v>11-57</v>
          </cell>
          <cell r="J493" t="str">
            <v>467</v>
          </cell>
          <cell r="K493" t="str">
            <v>491-04019</v>
          </cell>
          <cell r="L493" t="str">
            <v>450</v>
          </cell>
          <cell r="M493" t="str">
            <v/>
          </cell>
          <cell r="N493" t="str">
            <v>64</v>
          </cell>
        </row>
        <row r="494">
          <cell r="A494" t="str">
            <v>STACJA ROBOCZA</v>
          </cell>
          <cell r="B494" t="str">
            <v>DELL Optiplex GX240</v>
          </cell>
          <cell r="C494" t="str">
            <v>491-4918</v>
          </cell>
          <cell r="D494" t="str">
            <v>7TCK90J</v>
          </cell>
          <cell r="E494" t="str">
            <v xml:space="preserve">KZ </v>
          </cell>
          <cell r="F494" t="str">
            <v xml:space="preserve">WROŃSKA                  JOLANTA        </v>
          </cell>
          <cell r="G494" t="str">
            <v>U-11</v>
          </cell>
          <cell r="H494" t="str">
            <v>510A</v>
          </cell>
          <cell r="I494" t="str">
            <v>11-67</v>
          </cell>
          <cell r="J494" t="str">
            <v>1068</v>
          </cell>
          <cell r="K494" t="str">
            <v>491-04918</v>
          </cell>
          <cell r="L494" t="str">
            <v>2000</v>
          </cell>
          <cell r="M494" t="str">
            <v/>
          </cell>
          <cell r="N494" t="str">
            <v>255</v>
          </cell>
        </row>
        <row r="495">
          <cell r="A495" t="str">
            <v>STACJA ROBOCZA</v>
          </cell>
          <cell r="B495" t="str">
            <v>NEC PowerMate VT Destop P III 450</v>
          </cell>
          <cell r="C495" t="str">
            <v>491-4016</v>
          </cell>
          <cell r="D495" t="str">
            <v>0200109</v>
          </cell>
          <cell r="E495" t="str">
            <v xml:space="preserve">KZ </v>
          </cell>
          <cell r="F495" t="str">
            <v xml:space="preserve">KOWALSKA                 MARIA          </v>
          </cell>
          <cell r="G495" t="str">
            <v>U-11</v>
          </cell>
          <cell r="H495" t="str">
            <v>511</v>
          </cell>
          <cell r="I495" t="str">
            <v>11-50</v>
          </cell>
          <cell r="J495" t="str">
            <v>416</v>
          </cell>
          <cell r="K495" t="str">
            <v>WODNIK109</v>
          </cell>
          <cell r="L495" t="str">
            <v>450</v>
          </cell>
          <cell r="M495" t="str">
            <v/>
          </cell>
          <cell r="N495" t="str">
            <v>64</v>
          </cell>
        </row>
        <row r="496">
          <cell r="A496" t="str">
            <v>STACJA ROBOCZA</v>
          </cell>
          <cell r="B496" t="str">
            <v>PENTIUM AMD K5 P90</v>
          </cell>
          <cell r="C496" t="str">
            <v>491-2690</v>
          </cell>
          <cell r="D496" t="str">
            <v>303298</v>
          </cell>
          <cell r="E496" t="str">
            <v xml:space="preserve">KZ </v>
          </cell>
          <cell r="F496" t="str">
            <v xml:space="preserve">KAUC                     WANDA          </v>
          </cell>
          <cell r="G496" t="str">
            <v>U-11</v>
          </cell>
          <cell r="H496" t="str">
            <v>512</v>
          </cell>
          <cell r="I496" t="str">
            <v>15-33</v>
          </cell>
          <cell r="J496" t="str">
            <v>56</v>
          </cell>
          <cell r="K496" t="str">
            <v>491-02690</v>
          </cell>
          <cell r="L496" t="str">
            <v>366</v>
          </cell>
          <cell r="M496" t="str">
            <v/>
          </cell>
          <cell r="N496" t="str">
            <v>64</v>
          </cell>
        </row>
        <row r="497">
          <cell r="A497" t="str">
            <v>STACJA ROBOCZA</v>
          </cell>
          <cell r="B497" t="str">
            <v>DELL Optiplex GX1L 266</v>
          </cell>
          <cell r="C497" t="str">
            <v>491-3240</v>
          </cell>
          <cell r="D497" t="str">
            <v>NM19N</v>
          </cell>
          <cell r="E497" t="str">
            <v xml:space="preserve">KZ </v>
          </cell>
          <cell r="F497" t="str">
            <v xml:space="preserve">SIEWIERSKA               ANNA           </v>
          </cell>
          <cell r="G497" t="str">
            <v>U-11</v>
          </cell>
          <cell r="H497" t="str">
            <v>511A</v>
          </cell>
          <cell r="I497" t="str">
            <v>19-54</v>
          </cell>
          <cell r="J497" t="str">
            <v>891</v>
          </cell>
          <cell r="K497" t="str">
            <v>491-03240</v>
          </cell>
          <cell r="L497" t="str">
            <v>266</v>
          </cell>
          <cell r="M497" t="str">
            <v/>
          </cell>
          <cell r="N497" t="str">
            <v>128</v>
          </cell>
        </row>
        <row r="498">
          <cell r="A498" t="str">
            <v>STACJA ROBOCZA</v>
          </cell>
          <cell r="B498" t="str">
            <v>DELL Optiplex GX1L 350</v>
          </cell>
          <cell r="C498" t="str">
            <v>491-3542</v>
          </cell>
          <cell r="D498" t="str">
            <v>PDZBC</v>
          </cell>
          <cell r="E498" t="str">
            <v xml:space="preserve">KZ </v>
          </cell>
          <cell r="F498" t="str">
            <v xml:space="preserve">WOLNA                    DANIELA        </v>
          </cell>
          <cell r="G498" t="str">
            <v>U-11</v>
          </cell>
          <cell r="H498" t="str">
            <v>514</v>
          </cell>
          <cell r="I498" t="str">
            <v>11-50</v>
          </cell>
          <cell r="J498" t="str">
            <v>1040</v>
          </cell>
          <cell r="K498" t="str">
            <v>491-03542</v>
          </cell>
          <cell r="L498" t="str">
            <v>350</v>
          </cell>
          <cell r="M498" t="str">
            <v/>
          </cell>
          <cell r="N498" t="str">
            <v>64</v>
          </cell>
        </row>
        <row r="499">
          <cell r="A499" t="str">
            <v>STACJA ROBOCZA</v>
          </cell>
          <cell r="B499" t="str">
            <v>DELL Optiplex GX1M P II 450</v>
          </cell>
          <cell r="C499" t="str">
            <v>491-3656</v>
          </cell>
          <cell r="D499" t="str">
            <v>QDXV1</v>
          </cell>
          <cell r="E499" t="str">
            <v xml:space="preserve">MD </v>
          </cell>
          <cell r="F499" t="str">
            <v xml:space="preserve">TERKIEWICZ               ZBIGNIEW       </v>
          </cell>
          <cell r="G499" t="str">
            <v>U-12</v>
          </cell>
          <cell r="H499" t="str">
            <v>402</v>
          </cell>
          <cell r="I499" t="str">
            <v>11-30</v>
          </cell>
          <cell r="J499" t="str">
            <v>1018</v>
          </cell>
          <cell r="K499" t="str">
            <v>491-03656</v>
          </cell>
          <cell r="L499" t="str">
            <v>450</v>
          </cell>
          <cell r="M499" t="str">
            <v/>
          </cell>
          <cell r="N499" t="str">
            <v>64</v>
          </cell>
        </row>
        <row r="500">
          <cell r="A500" t="str">
            <v>STACJA ROBOCZA</v>
          </cell>
          <cell r="B500" t="str">
            <v>COMPAQ DESKPRO EXD PIII 733</v>
          </cell>
          <cell r="C500" t="str">
            <v>491-4315</v>
          </cell>
          <cell r="D500" t="str">
            <v>8036FR4ZE390</v>
          </cell>
          <cell r="E500" t="str">
            <v xml:space="preserve">MD </v>
          </cell>
          <cell r="F500" t="str">
            <v xml:space="preserve">PIASECKI                 KRZYSZTOF      </v>
          </cell>
          <cell r="G500" t="str">
            <v>U-12</v>
          </cell>
          <cell r="H500" t="str">
            <v>401</v>
          </cell>
          <cell r="I500" t="str">
            <v>10-56</v>
          </cell>
          <cell r="J500" t="str">
            <v>718</v>
          </cell>
          <cell r="K500" t="str">
            <v>491-04315</v>
          </cell>
          <cell r="L500" t="str">
            <v>733</v>
          </cell>
          <cell r="M500" t="str">
            <v/>
          </cell>
          <cell r="N500" t="str">
            <v>127</v>
          </cell>
        </row>
        <row r="501">
          <cell r="A501" t="str">
            <v>STACJA ROBOCZA</v>
          </cell>
          <cell r="B501" t="str">
            <v>COMPAQ DESKPRO EXD PIII 733</v>
          </cell>
          <cell r="C501" t="str">
            <v>491-4393</v>
          </cell>
          <cell r="D501" t="str">
            <v>8036FR4ZE231</v>
          </cell>
          <cell r="E501" t="str">
            <v xml:space="preserve">MD </v>
          </cell>
          <cell r="F501" t="str">
            <v xml:space="preserve">WOJCIECHOWSKA            BOGUSŁAWA      </v>
          </cell>
          <cell r="G501" t="str">
            <v>U-12</v>
          </cell>
          <cell r="H501" t="str">
            <v>211</v>
          </cell>
          <cell r="I501" t="str">
            <v>15-16</v>
          </cell>
          <cell r="J501" t="str">
            <v>1084</v>
          </cell>
          <cell r="K501" t="str">
            <v>491-04393</v>
          </cell>
          <cell r="L501" t="str">
            <v>733</v>
          </cell>
          <cell r="M501" t="str">
            <v>OK51J</v>
          </cell>
          <cell r="N501" t="str">
            <v>127</v>
          </cell>
        </row>
        <row r="502">
          <cell r="A502" t="str">
            <v>STACJA ROBOCZA</v>
          </cell>
          <cell r="B502" t="str">
            <v>KOMPUTER 386SX</v>
          </cell>
          <cell r="C502" t="str">
            <v>491-1784</v>
          </cell>
          <cell r="D502" t="str">
            <v>019029/1675</v>
          </cell>
          <cell r="E502" t="str">
            <v xml:space="preserve">MD </v>
          </cell>
          <cell r="F502" t="str">
            <v xml:space="preserve">SUDOLSKA                 ANNA           </v>
          </cell>
          <cell r="G502" t="str">
            <v>U-12</v>
          </cell>
          <cell r="H502" t="str">
            <v>400</v>
          </cell>
          <cell r="I502" t="str">
            <v>34-35</v>
          </cell>
          <cell r="J502" t="str">
            <v>862</v>
          </cell>
          <cell r="K502" t="str">
            <v>491-01784</v>
          </cell>
          <cell r="L502" t="str">
            <v>366</v>
          </cell>
          <cell r="M502" t="str">
            <v/>
          </cell>
          <cell r="N502" t="str">
            <v>64</v>
          </cell>
        </row>
        <row r="503">
          <cell r="A503" t="str">
            <v>STACJA ROBOCZA</v>
          </cell>
          <cell r="B503" t="str">
            <v>DELL Optiplex GX150</v>
          </cell>
          <cell r="C503" t="str">
            <v>491-4692</v>
          </cell>
          <cell r="D503" t="str">
            <v>GMVX60J</v>
          </cell>
          <cell r="E503" t="str">
            <v xml:space="preserve">MD </v>
          </cell>
          <cell r="F503" t="str">
            <v xml:space="preserve">TERKIEWICZ               ZBIGNIEW       </v>
          </cell>
          <cell r="G503" t="str">
            <v>U-12</v>
          </cell>
          <cell r="H503" t="str">
            <v>402</v>
          </cell>
          <cell r="I503" t="str">
            <v>11-30</v>
          </cell>
          <cell r="J503" t="str">
            <v>1018</v>
          </cell>
          <cell r="K503" t="str">
            <v>491-04692</v>
          </cell>
          <cell r="L503" t="str">
            <v>1000</v>
          </cell>
          <cell r="M503" t="str">
            <v/>
          </cell>
          <cell r="N503" t="str">
            <v>255</v>
          </cell>
        </row>
        <row r="504">
          <cell r="A504" t="str">
            <v>STACJA ROBOCZA</v>
          </cell>
          <cell r="B504" t="str">
            <v>NEC PowerMate VT Destop P III 450</v>
          </cell>
          <cell r="C504" t="str">
            <v>491-3928</v>
          </cell>
          <cell r="D504" t="str">
            <v>0299109</v>
          </cell>
          <cell r="E504" t="str">
            <v xml:space="preserve">MD </v>
          </cell>
          <cell r="F504" t="str">
            <v xml:space="preserve">BURAKOWSKA               ELŻBIETA       </v>
          </cell>
          <cell r="G504" t="str">
            <v>U-12</v>
          </cell>
          <cell r="H504" t="str">
            <v>211</v>
          </cell>
          <cell r="I504" t="str">
            <v>18-37</v>
          </cell>
          <cell r="J504" t="str">
            <v>22</v>
          </cell>
          <cell r="K504" t="str">
            <v>491-03928</v>
          </cell>
          <cell r="L504" t="str">
            <v>450</v>
          </cell>
          <cell r="M504" t="str">
            <v/>
          </cell>
          <cell r="N504" t="str">
            <v>64</v>
          </cell>
        </row>
        <row r="505">
          <cell r="A505" t="str">
            <v>STACJA ROBOCZA</v>
          </cell>
          <cell r="B505" t="str">
            <v>COMPAQ DESKPRO EXD PIII 733</v>
          </cell>
          <cell r="C505" t="str">
            <v>491-4410</v>
          </cell>
          <cell r="D505" t="str">
            <v>8037FR4Z2727</v>
          </cell>
          <cell r="E505" t="str">
            <v xml:space="preserve">MD </v>
          </cell>
          <cell r="F505" t="str">
            <v xml:space="preserve">JAŚKIEWICZ               BARBARA        </v>
          </cell>
          <cell r="G505" t="str">
            <v>U-12</v>
          </cell>
          <cell r="H505" t="str">
            <v>401</v>
          </cell>
          <cell r="I505" t="str">
            <v>10-56</v>
          </cell>
          <cell r="J505" t="str">
            <v>119</v>
          </cell>
          <cell r="K505" t="str">
            <v>491-04410</v>
          </cell>
          <cell r="L505" t="str">
            <v>733</v>
          </cell>
          <cell r="M505" t="str">
            <v/>
          </cell>
          <cell r="N505" t="str">
            <v>127</v>
          </cell>
        </row>
        <row r="506">
          <cell r="A506" t="str">
            <v>STACJA ROBOCZA</v>
          </cell>
          <cell r="B506" t="str">
            <v>DELL Optiplex GX150</v>
          </cell>
          <cell r="C506" t="str">
            <v>491-4693</v>
          </cell>
          <cell r="D506" t="str">
            <v>3PVX60J</v>
          </cell>
          <cell r="E506" t="str">
            <v xml:space="preserve">MD </v>
          </cell>
          <cell r="F506" t="str">
            <v xml:space="preserve">SZCZEPANIAK              JAN            </v>
          </cell>
          <cell r="G506" t="str">
            <v>U-12</v>
          </cell>
          <cell r="H506" t="str">
            <v>212</v>
          </cell>
          <cell r="I506" t="str">
            <v>19-15</v>
          </cell>
          <cell r="J506" t="str">
            <v>943</v>
          </cell>
          <cell r="K506" t="str">
            <v>491-04693</v>
          </cell>
          <cell r="L506" t="str">
            <v>1000</v>
          </cell>
          <cell r="M506" t="str">
            <v/>
          </cell>
          <cell r="N506" t="str">
            <v>255</v>
          </cell>
        </row>
        <row r="507">
          <cell r="A507" t="str">
            <v>STACJA ROBOCZA</v>
          </cell>
          <cell r="B507" t="str">
            <v>COMPAQ DESKPRO EXD PIII 733</v>
          </cell>
          <cell r="C507" t="str">
            <v>491-4318</v>
          </cell>
          <cell r="D507" t="str">
            <v>8036FR4Z6711</v>
          </cell>
          <cell r="E507" t="str">
            <v xml:space="preserve">MD </v>
          </cell>
          <cell r="F507" t="str">
            <v xml:space="preserve">KĘPA                     EWA            </v>
          </cell>
          <cell r="G507" t="str">
            <v>U-12</v>
          </cell>
          <cell r="H507" t="str">
            <v>212</v>
          </cell>
          <cell r="I507" t="str">
            <v>19-12</v>
          </cell>
          <cell r="J507" t="str">
            <v>951</v>
          </cell>
          <cell r="K507" t="str">
            <v/>
          </cell>
          <cell r="L507" t="str">
            <v>733</v>
          </cell>
          <cell r="M507" t="str">
            <v>OK56M</v>
          </cell>
          <cell r="N507" t="str">
            <v/>
          </cell>
        </row>
        <row r="508">
          <cell r="A508" t="str">
            <v>STACJA ROBOCZA</v>
          </cell>
          <cell r="B508" t="str">
            <v>NEC PowerMate VT Destop P III 450</v>
          </cell>
          <cell r="C508" t="str">
            <v>491-3898</v>
          </cell>
          <cell r="D508" t="str">
            <v>0272109</v>
          </cell>
          <cell r="E508" t="str">
            <v xml:space="preserve">MD </v>
          </cell>
          <cell r="F508" t="str">
            <v xml:space="preserve">CYWIŃSKA                 DOROTA         </v>
          </cell>
          <cell r="G508" t="str">
            <v>U-12</v>
          </cell>
          <cell r="H508" t="str">
            <v>211</v>
          </cell>
          <cell r="I508" t="str">
            <v>18-37</v>
          </cell>
          <cell r="J508" t="str">
            <v>128</v>
          </cell>
          <cell r="K508" t="str">
            <v>491-03898</v>
          </cell>
          <cell r="L508" t="str">
            <v>450</v>
          </cell>
          <cell r="M508" t="str">
            <v/>
          </cell>
          <cell r="N508" t="str">
            <v>64</v>
          </cell>
        </row>
        <row r="509">
          <cell r="A509" t="str">
            <v>STACJA ROBOCZA</v>
          </cell>
          <cell r="B509" t="str">
            <v>NEC PowerMate VT Destop P III 450</v>
          </cell>
          <cell r="C509" t="str">
            <v>491-4053</v>
          </cell>
          <cell r="D509" t="str">
            <v>0279109</v>
          </cell>
          <cell r="E509" t="str">
            <v xml:space="preserve">MD </v>
          </cell>
          <cell r="F509" t="str">
            <v xml:space="preserve">KĘPA                     EWA            </v>
          </cell>
          <cell r="G509" t="str">
            <v>U-12</v>
          </cell>
          <cell r="H509" t="str">
            <v>212</v>
          </cell>
          <cell r="I509" t="str">
            <v>19-12</v>
          </cell>
          <cell r="J509" t="str">
            <v>951</v>
          </cell>
          <cell r="K509" t="str">
            <v>491-04053</v>
          </cell>
          <cell r="L509" t="str">
            <v>450</v>
          </cell>
          <cell r="M509" t="str">
            <v/>
          </cell>
          <cell r="N509" t="str">
            <v>64</v>
          </cell>
        </row>
        <row r="510">
          <cell r="A510" t="str">
            <v>STACJA ROBOCZA</v>
          </cell>
          <cell r="B510" t="str">
            <v>DELL Optiplex GX150</v>
          </cell>
          <cell r="C510" t="str">
            <v>491-4697</v>
          </cell>
          <cell r="D510" t="str">
            <v>9KVX60J</v>
          </cell>
          <cell r="E510" t="str">
            <v xml:space="preserve">MI </v>
          </cell>
          <cell r="F510" t="str">
            <v xml:space="preserve">ROSIŃSKA-SIUDY           ALINA          </v>
          </cell>
          <cell r="G510" t="str">
            <v>U-72</v>
          </cell>
          <cell r="H510" t="str">
            <v>3</v>
          </cell>
          <cell r="I510" t="str">
            <v>19-55</v>
          </cell>
          <cell r="J510" t="str">
            <v>820</v>
          </cell>
          <cell r="K510" t="str">
            <v>491-04697</v>
          </cell>
          <cell r="L510" t="str">
            <v>1000</v>
          </cell>
          <cell r="M510" t="str">
            <v/>
          </cell>
          <cell r="N510" t="str">
            <v>255</v>
          </cell>
        </row>
        <row r="511">
          <cell r="A511" t="str">
            <v>STACJA ROBOCZA</v>
          </cell>
          <cell r="B511" t="str">
            <v>DELL Optiplex GX1L 266</v>
          </cell>
          <cell r="C511" t="str">
            <v>491-3297</v>
          </cell>
          <cell r="D511" t="str">
            <v>NM18V</v>
          </cell>
          <cell r="E511" t="str">
            <v xml:space="preserve">MI </v>
          </cell>
          <cell r="F511" t="str">
            <v xml:space="preserve">PETRUS                   ALEKSANDRA     </v>
          </cell>
          <cell r="G511" t="str">
            <v>U-72</v>
          </cell>
          <cell r="H511" t="str">
            <v>4</v>
          </cell>
          <cell r="I511" t="str">
            <v>19-47</v>
          </cell>
          <cell r="J511" t="str">
            <v>707</v>
          </cell>
          <cell r="K511" t="str">
            <v>491-03297</v>
          </cell>
          <cell r="L511" t="str">
            <v>266</v>
          </cell>
          <cell r="M511" t="str">
            <v/>
          </cell>
          <cell r="N511" t="str">
            <v>32</v>
          </cell>
        </row>
        <row r="512">
          <cell r="A512" t="str">
            <v>STACJA ROBOCZA</v>
          </cell>
          <cell r="B512" t="str">
            <v>NEC PowerMate VT Destop P III 450</v>
          </cell>
          <cell r="C512" t="str">
            <v>491-3892</v>
          </cell>
          <cell r="D512" t="str">
            <v>0264109</v>
          </cell>
          <cell r="E512" t="str">
            <v xml:space="preserve">MI </v>
          </cell>
          <cell r="F512" t="str">
            <v xml:space="preserve">SITEK                    KRYSTYNA       </v>
          </cell>
          <cell r="G512" t="str">
            <v>U-72</v>
          </cell>
          <cell r="H512" t="str">
            <v>5</v>
          </cell>
          <cell r="I512" t="str">
            <v>19-81</v>
          </cell>
          <cell r="J512" t="str">
            <v>934</v>
          </cell>
          <cell r="K512" t="str">
            <v>491-03892</v>
          </cell>
          <cell r="L512" t="str">
            <v>450</v>
          </cell>
          <cell r="M512" t="str">
            <v/>
          </cell>
          <cell r="N512" t="str">
            <v>64</v>
          </cell>
        </row>
        <row r="513">
          <cell r="A513" t="str">
            <v>STACJA ROBOCZA</v>
          </cell>
          <cell r="B513" t="str">
            <v>KOMPUTER PC/AT</v>
          </cell>
          <cell r="C513" t="str">
            <v>491-1620/1704</v>
          </cell>
          <cell r="D513" t="str">
            <v>238107</v>
          </cell>
          <cell r="E513" t="str">
            <v xml:space="preserve">MI </v>
          </cell>
          <cell r="F513" t="str">
            <v xml:space="preserve">LIGĘZA                   JACEK          </v>
          </cell>
          <cell r="G513" t="str">
            <v>U-72</v>
          </cell>
          <cell r="H513" t="str">
            <v>14</v>
          </cell>
          <cell r="I513" t="str">
            <v>10-67</v>
          </cell>
          <cell r="J513" t="str">
            <v>8951</v>
          </cell>
          <cell r="K513" t="str">
            <v>491-01620-1704</v>
          </cell>
          <cell r="L513" t="str">
            <v>500</v>
          </cell>
          <cell r="M513" t="str">
            <v>OK54J</v>
          </cell>
          <cell r="N513" t="str">
            <v>64</v>
          </cell>
        </row>
        <row r="514">
          <cell r="A514" t="str">
            <v>STACJA ROBOCZA</v>
          </cell>
          <cell r="B514" t="str">
            <v>DELL Optiplex GX150</v>
          </cell>
          <cell r="C514" t="str">
            <v>491-4695</v>
          </cell>
          <cell r="D514" t="str">
            <v>GNVX60J</v>
          </cell>
          <cell r="E514" t="str">
            <v xml:space="preserve">MI </v>
          </cell>
          <cell r="F514" t="str">
            <v xml:space="preserve">KAMYK                    HENRYK         </v>
          </cell>
          <cell r="G514" t="str">
            <v>U-72</v>
          </cell>
          <cell r="H514" t="str">
            <v>9</v>
          </cell>
          <cell r="I514" t="str">
            <v>19-33</v>
          </cell>
          <cell r="J514" t="str">
            <v>377</v>
          </cell>
          <cell r="K514" t="str">
            <v>491-04695</v>
          </cell>
          <cell r="L514" t="str">
            <v>1000</v>
          </cell>
          <cell r="M514" t="str">
            <v/>
          </cell>
          <cell r="N514" t="str">
            <v>255</v>
          </cell>
        </row>
        <row r="515">
          <cell r="A515" t="str">
            <v>STACJA ROBOCZA</v>
          </cell>
          <cell r="B515" t="str">
            <v>DELL Optiplex GX1L 266</v>
          </cell>
          <cell r="C515" t="str">
            <v>491-3255</v>
          </cell>
          <cell r="D515" t="str">
            <v>NM16S</v>
          </cell>
          <cell r="E515" t="str">
            <v xml:space="preserve">MI </v>
          </cell>
          <cell r="F515" t="str">
            <v xml:space="preserve">TYLKOWSKI                HENRYK         </v>
          </cell>
          <cell r="G515" t="str">
            <v>U-72</v>
          </cell>
          <cell r="H515" t="str">
            <v>14</v>
          </cell>
          <cell r="I515" t="str">
            <v>19-76</v>
          </cell>
          <cell r="J515" t="str">
            <v>1009</v>
          </cell>
          <cell r="K515" t="str">
            <v>491-03255</v>
          </cell>
          <cell r="L515" t="str">
            <v>266</v>
          </cell>
          <cell r="M515" t="str">
            <v/>
          </cell>
          <cell r="N515" t="str">
            <v>32</v>
          </cell>
        </row>
        <row r="516">
          <cell r="A516" t="str">
            <v>STACJA ROBOCZA</v>
          </cell>
          <cell r="B516" t="str">
            <v>COMPAQ DESKPRO EXD PIII 733</v>
          </cell>
          <cell r="C516" t="str">
            <v>491-4510</v>
          </cell>
          <cell r="D516" t="str">
            <v>8036FR4ZE266</v>
          </cell>
          <cell r="E516" t="str">
            <v xml:space="preserve">MI </v>
          </cell>
          <cell r="F516" t="str">
            <v xml:space="preserve">ZARZECZNA                MAGDALENA      </v>
          </cell>
          <cell r="G516" t="str">
            <v>U-72</v>
          </cell>
          <cell r="H516" t="str">
            <v>8</v>
          </cell>
          <cell r="I516" t="str">
            <v>19-51</v>
          </cell>
          <cell r="J516" t="str">
            <v>1118</v>
          </cell>
          <cell r="K516" t="str">
            <v>491-04510</v>
          </cell>
          <cell r="L516" t="str">
            <v>733</v>
          </cell>
          <cell r="M516" t="str">
            <v/>
          </cell>
          <cell r="N516" t="str">
            <v>127</v>
          </cell>
        </row>
        <row r="517">
          <cell r="A517" t="str">
            <v>STACJA ROBOCZA</v>
          </cell>
          <cell r="B517" t="str">
            <v>DELL Optiplex GX260 SD</v>
          </cell>
          <cell r="C517" t="str">
            <v>491-5102</v>
          </cell>
          <cell r="D517" t="str">
            <v>BJYGL0J</v>
          </cell>
          <cell r="E517" t="str">
            <v xml:space="preserve">MI </v>
          </cell>
          <cell r="F517" t="str">
            <v xml:space="preserve">HĘCIA                    ANDRZEJ        </v>
          </cell>
          <cell r="G517" t="str">
            <v>U-72</v>
          </cell>
          <cell r="H517" t="str">
            <v>4</v>
          </cell>
          <cell r="I517" t="str">
            <v>19-63</v>
          </cell>
          <cell r="J517" t="str">
            <v>283</v>
          </cell>
          <cell r="K517" t="str">
            <v>491-05102</v>
          </cell>
          <cell r="L517" t="str">
            <v>2400</v>
          </cell>
          <cell r="M517" t="str">
            <v/>
          </cell>
          <cell r="N517" t="str">
            <v>254</v>
          </cell>
        </row>
        <row r="518">
          <cell r="A518" t="str">
            <v>STACJA ROBOCZA</v>
          </cell>
          <cell r="B518" t="str">
            <v>DELL Optiplex GX1L 266</v>
          </cell>
          <cell r="C518" t="str">
            <v>491-3247</v>
          </cell>
          <cell r="D518" t="str">
            <v>NM19Y</v>
          </cell>
          <cell r="E518" t="str">
            <v xml:space="preserve">MI </v>
          </cell>
          <cell r="F518" t="str">
            <v xml:space="preserve">TETERWAK                 JOLANTA        </v>
          </cell>
          <cell r="G518" t="str">
            <v>U-72</v>
          </cell>
          <cell r="H518" t="str">
            <v>117</v>
          </cell>
          <cell r="I518" t="str">
            <v/>
          </cell>
          <cell r="J518" t="str">
            <v>926</v>
          </cell>
          <cell r="K518" t="str">
            <v>491-03247</v>
          </cell>
          <cell r="L518" t="str">
            <v>266</v>
          </cell>
          <cell r="M518" t="str">
            <v/>
          </cell>
          <cell r="N518" t="str">
            <v>32</v>
          </cell>
        </row>
        <row r="519">
          <cell r="A519" t="str">
            <v>STACJA ROBOCZA</v>
          </cell>
          <cell r="B519" t="str">
            <v>COMPAQ DESKPRO EXD PIII 733</v>
          </cell>
          <cell r="C519" t="str">
            <v>491-4474</v>
          </cell>
          <cell r="D519" t="str">
            <v>8036FR4ZE226</v>
          </cell>
          <cell r="E519" t="str">
            <v xml:space="preserve">MI </v>
          </cell>
          <cell r="F519" t="str">
            <v xml:space="preserve">CIECHOWSKA               JOLANTA        </v>
          </cell>
          <cell r="G519" t="str">
            <v>U-72</v>
          </cell>
          <cell r="H519" t="str">
            <v>9</v>
          </cell>
          <cell r="I519" t="str">
            <v>19-40</v>
          </cell>
          <cell r="J519" t="str">
            <v>99</v>
          </cell>
          <cell r="K519" t="str">
            <v>491-04474</v>
          </cell>
          <cell r="L519" t="str">
            <v>733</v>
          </cell>
          <cell r="M519" t="str">
            <v/>
          </cell>
          <cell r="N519" t="str">
            <v>127</v>
          </cell>
        </row>
        <row r="520">
          <cell r="A520" t="str">
            <v>STACJA ROBOCZA</v>
          </cell>
          <cell r="B520" t="str">
            <v>COMPAQ DESKPRO EXD PIII 733</v>
          </cell>
          <cell r="C520" t="str">
            <v>491-4414</v>
          </cell>
          <cell r="D520" t="str">
            <v>8036FR4ZE546</v>
          </cell>
          <cell r="E520" t="str">
            <v xml:space="preserve">MI </v>
          </cell>
          <cell r="F520" t="str">
            <v xml:space="preserve">BAREŁA                   ZBIGNIEW       </v>
          </cell>
          <cell r="G520" t="str">
            <v>U-72</v>
          </cell>
          <cell r="H520" t="str">
            <v>120</v>
          </cell>
          <cell r="I520" t="str">
            <v>19-60</v>
          </cell>
          <cell r="J520" t="str">
            <v>44</v>
          </cell>
          <cell r="K520" t="str">
            <v>491-04414</v>
          </cell>
          <cell r="L520" t="str">
            <v>733</v>
          </cell>
          <cell r="M520" t="str">
            <v/>
          </cell>
          <cell r="N520" t="str">
            <v>127</v>
          </cell>
        </row>
        <row r="521">
          <cell r="A521" t="str">
            <v>STACJA ROBOCZA</v>
          </cell>
          <cell r="B521" t="str">
            <v>DELL Optiplex GX150</v>
          </cell>
          <cell r="C521" t="str">
            <v>491-4699</v>
          </cell>
          <cell r="D521" t="str">
            <v>FKVX60J</v>
          </cell>
          <cell r="E521" t="str">
            <v xml:space="preserve">MI </v>
          </cell>
          <cell r="F521" t="str">
            <v xml:space="preserve">LENKIEWICZ               TADEUSZ        </v>
          </cell>
          <cell r="G521" t="str">
            <v>U-72</v>
          </cell>
          <cell r="H521" t="str">
            <v>7</v>
          </cell>
          <cell r="I521" t="str">
            <v>19-59</v>
          </cell>
          <cell r="J521" t="str">
            <v>513</v>
          </cell>
          <cell r="K521" t="str">
            <v>491-04699</v>
          </cell>
          <cell r="L521" t="str">
            <v>1000</v>
          </cell>
          <cell r="M521" t="str">
            <v/>
          </cell>
          <cell r="N521" t="str">
            <v>255</v>
          </cell>
        </row>
        <row r="522">
          <cell r="A522" t="str">
            <v>STACJA ROBOCZA</v>
          </cell>
          <cell r="B522" t="str">
            <v>DELL Optiplex GX150</v>
          </cell>
          <cell r="C522" t="str">
            <v>491-4694</v>
          </cell>
          <cell r="D522" t="str">
            <v>J0WX60J</v>
          </cell>
          <cell r="E522" t="str">
            <v xml:space="preserve">MI </v>
          </cell>
          <cell r="F522" t="str">
            <v xml:space="preserve">PIETRZYK                 WŁODZIMIERZ    </v>
          </cell>
          <cell r="G522" t="str">
            <v>U-72</v>
          </cell>
          <cell r="H522" t="str">
            <v>110</v>
          </cell>
          <cell r="I522" t="str">
            <v>19-74</v>
          </cell>
          <cell r="J522" t="str">
            <v>756</v>
          </cell>
          <cell r="K522" t="str">
            <v>491-04694</v>
          </cell>
          <cell r="L522" t="str">
            <v>1000</v>
          </cell>
          <cell r="M522" t="str">
            <v/>
          </cell>
          <cell r="N522" t="str">
            <v>255</v>
          </cell>
        </row>
        <row r="523">
          <cell r="A523" t="str">
            <v>STACJA ROBOCZA</v>
          </cell>
          <cell r="B523" t="str">
            <v>DELL Optiplex GX150</v>
          </cell>
          <cell r="C523" t="str">
            <v>491-4698</v>
          </cell>
          <cell r="D523" t="str">
            <v>DNVX60J</v>
          </cell>
          <cell r="E523" t="str">
            <v xml:space="preserve">MI </v>
          </cell>
          <cell r="F523" t="str">
            <v xml:space="preserve">WOLSKI                   TOMASZ         </v>
          </cell>
          <cell r="G523" t="str">
            <v>U-72</v>
          </cell>
          <cell r="H523" t="str">
            <v>3</v>
          </cell>
          <cell r="I523" t="str">
            <v>18-48</v>
          </cell>
          <cell r="J523" t="str">
            <v>1102</v>
          </cell>
          <cell r="K523" t="str">
            <v>491-04698</v>
          </cell>
          <cell r="L523" t="str">
            <v>1000</v>
          </cell>
          <cell r="M523" t="str">
            <v/>
          </cell>
          <cell r="N523" t="str">
            <v>255</v>
          </cell>
        </row>
        <row r="524">
          <cell r="A524" t="str">
            <v>STACJA ROBOCZA</v>
          </cell>
          <cell r="B524" t="str">
            <v>DELL Optiplex GX1L 266</v>
          </cell>
          <cell r="C524" t="str">
            <v>491-3312</v>
          </cell>
          <cell r="D524" t="str">
            <v>NM14L</v>
          </cell>
          <cell r="E524" t="str">
            <v xml:space="preserve">MI </v>
          </cell>
          <cell r="F524" t="str">
            <v xml:space="preserve">MAĆKOWIAK                WIESŁAW        </v>
          </cell>
          <cell r="G524" t="str">
            <v>U-72</v>
          </cell>
          <cell r="H524" t="str">
            <v>7</v>
          </cell>
          <cell r="I524" t="str">
            <v>19-36</v>
          </cell>
          <cell r="J524" t="str">
            <v>560</v>
          </cell>
          <cell r="K524" t="str">
            <v>491-03312</v>
          </cell>
          <cell r="L524" t="str">
            <v>266</v>
          </cell>
          <cell r="M524" t="str">
            <v/>
          </cell>
          <cell r="N524" t="str">
            <v>32</v>
          </cell>
        </row>
        <row r="525">
          <cell r="A525" t="str">
            <v>STACJA ROBOCZA</v>
          </cell>
          <cell r="B525" t="str">
            <v>NEC PowerMate VT Destop P III 450</v>
          </cell>
          <cell r="C525" t="str">
            <v>491-3859</v>
          </cell>
          <cell r="D525" t="str">
            <v>0666109</v>
          </cell>
          <cell r="E525" t="str">
            <v xml:space="preserve">MI </v>
          </cell>
          <cell r="F525" t="str">
            <v xml:space="preserve">FIGLUS                   ZENON          </v>
          </cell>
          <cell r="G525" t="str">
            <v>U-72</v>
          </cell>
          <cell r="H525" t="str">
            <v>8</v>
          </cell>
          <cell r="I525" t="str">
            <v>19-39</v>
          </cell>
          <cell r="J525" t="str">
            <v>194</v>
          </cell>
          <cell r="K525" t="str">
            <v>491-03859</v>
          </cell>
          <cell r="L525" t="str">
            <v>450</v>
          </cell>
          <cell r="M525" t="str">
            <v/>
          </cell>
          <cell r="N525" t="str">
            <v>64</v>
          </cell>
        </row>
        <row r="526">
          <cell r="A526" t="str">
            <v>STACJA ROBOCZA</v>
          </cell>
          <cell r="B526" t="str">
            <v>NEC PowerMate VT Destop P III 450</v>
          </cell>
          <cell r="C526" t="str">
            <v>491-3874</v>
          </cell>
          <cell r="D526" t="str">
            <v>0737109</v>
          </cell>
          <cell r="E526" t="str">
            <v xml:space="preserve">MI </v>
          </cell>
          <cell r="F526" t="str">
            <v xml:space="preserve">PAWLACZYK                EDMUND         </v>
          </cell>
          <cell r="G526" t="str">
            <v>U-72</v>
          </cell>
          <cell r="H526" t="str">
            <v>5</v>
          </cell>
          <cell r="I526" t="str">
            <v>19-80</v>
          </cell>
          <cell r="J526" t="str">
            <v>711</v>
          </cell>
          <cell r="K526" t="str">
            <v>491-03874</v>
          </cell>
          <cell r="L526" t="str">
            <v>450</v>
          </cell>
          <cell r="M526" t="str">
            <v/>
          </cell>
          <cell r="N526" t="str">
            <v>192</v>
          </cell>
        </row>
        <row r="527">
          <cell r="A527" t="str">
            <v>STACJA ROBOCZA</v>
          </cell>
          <cell r="B527" t="str">
            <v>COMPAQ DESKPRO EXD PIII 733</v>
          </cell>
          <cell r="C527" t="str">
            <v>491-4429</v>
          </cell>
          <cell r="D527" t="str">
            <v>8036FR4Z6075</v>
          </cell>
          <cell r="E527" t="str">
            <v xml:space="preserve">MN </v>
          </cell>
          <cell r="F527" t="str">
            <v xml:space="preserve">LITWICKI                 WOJCIECH       </v>
          </cell>
          <cell r="G527" t="str">
            <v>U-2/3</v>
          </cell>
          <cell r="H527" t="str">
            <v>307</v>
          </cell>
          <cell r="I527" t="str">
            <v>19-69</v>
          </cell>
          <cell r="J527" t="str">
            <v>520</v>
          </cell>
          <cell r="K527" t="str">
            <v>491-04429</v>
          </cell>
          <cell r="L527" t="str">
            <v>733</v>
          </cell>
          <cell r="M527" t="str">
            <v/>
          </cell>
          <cell r="N527" t="str">
            <v>127</v>
          </cell>
        </row>
        <row r="528">
          <cell r="A528" t="str">
            <v>STACJA ROBOCZA</v>
          </cell>
          <cell r="B528" t="str">
            <v>DELL Optiplex GX1L 266</v>
          </cell>
          <cell r="C528" t="str">
            <v>491-3296</v>
          </cell>
          <cell r="D528" t="str">
            <v>NM18S</v>
          </cell>
          <cell r="E528" t="str">
            <v xml:space="preserve">MN </v>
          </cell>
          <cell r="F528" t="str">
            <v xml:space="preserve">ANDRYJOWICZ              CZESŁAW        </v>
          </cell>
          <cell r="G528" t="str">
            <v>U-2/3</v>
          </cell>
          <cell r="H528" t="str">
            <v>308</v>
          </cell>
          <cell r="I528" t="str">
            <v>16-60</v>
          </cell>
          <cell r="J528" t="str">
            <v>5745</v>
          </cell>
          <cell r="K528" t="str">
            <v>491-03296</v>
          </cell>
          <cell r="L528" t="str">
            <v>266</v>
          </cell>
          <cell r="M528" t="str">
            <v/>
          </cell>
          <cell r="N528" t="str">
            <v>128</v>
          </cell>
        </row>
        <row r="529">
          <cell r="A529" t="str">
            <v>STACJA ROBOCZA</v>
          </cell>
          <cell r="B529" t="str">
            <v>NEC PowerMate VT Destop P III 450</v>
          </cell>
          <cell r="C529" t="str">
            <v>491-3862</v>
          </cell>
          <cell r="D529" t="str">
            <v>0208109</v>
          </cell>
          <cell r="E529" t="str">
            <v xml:space="preserve">MN </v>
          </cell>
          <cell r="F529" t="str">
            <v xml:space="preserve">KIDA                     KAZIMIERZ      </v>
          </cell>
          <cell r="G529" t="str">
            <v>U-2/3</v>
          </cell>
          <cell r="H529" t="str">
            <v>312</v>
          </cell>
          <cell r="I529" t="str">
            <v>19-69</v>
          </cell>
          <cell r="J529" t="str">
            <v>357</v>
          </cell>
          <cell r="K529" t="str">
            <v>491-03862</v>
          </cell>
          <cell r="L529" t="str">
            <v>450</v>
          </cell>
          <cell r="M529" t="str">
            <v/>
          </cell>
          <cell r="N529" t="str">
            <v>64</v>
          </cell>
        </row>
        <row r="530">
          <cell r="A530" t="str">
            <v>NOTEBOOK</v>
          </cell>
          <cell r="B530" t="str">
            <v>NEC VERSA SX PII 366 14.1" XGA TFT</v>
          </cell>
          <cell r="C530" t="str">
            <v>491-3731</v>
          </cell>
          <cell r="D530" t="str">
            <v>G697700005</v>
          </cell>
          <cell r="E530" t="str">
            <v xml:space="preserve">MN </v>
          </cell>
          <cell r="F530" t="str">
            <v xml:space="preserve">PRZEGALIŃSKI             KRZYSZTOF      </v>
          </cell>
          <cell r="G530" t="str">
            <v>U-2/3</v>
          </cell>
          <cell r="H530" t="str">
            <v>309</v>
          </cell>
          <cell r="I530" t="str">
            <v>10-02</v>
          </cell>
          <cell r="J530" t="str">
            <v>705</v>
          </cell>
          <cell r="K530" t="str">
            <v>491-03731</v>
          </cell>
          <cell r="L530" t="str">
            <v>366</v>
          </cell>
          <cell r="M530" t="str">
            <v/>
          </cell>
          <cell r="N530" t="str">
            <v>62</v>
          </cell>
        </row>
        <row r="531">
          <cell r="A531" t="str">
            <v>STACJA ROBOCZA</v>
          </cell>
          <cell r="B531" t="str">
            <v>NEC PowerMate VT Destop P III 450</v>
          </cell>
          <cell r="C531" t="str">
            <v>491-3995</v>
          </cell>
          <cell r="D531" t="str">
            <v>0730109</v>
          </cell>
          <cell r="E531" t="str">
            <v xml:space="preserve">MN </v>
          </cell>
          <cell r="F531" t="str">
            <v xml:space="preserve">KUDŁA                    JAN            </v>
          </cell>
          <cell r="G531" t="str">
            <v>U-72</v>
          </cell>
          <cell r="H531" t="str">
            <v>123</v>
          </cell>
          <cell r="I531" t="str">
            <v>28-38</v>
          </cell>
          <cell r="J531" t="str">
            <v>341</v>
          </cell>
          <cell r="K531" t="str">
            <v>491-03995</v>
          </cell>
          <cell r="L531" t="str">
            <v>450</v>
          </cell>
          <cell r="M531" t="str">
            <v/>
          </cell>
          <cell r="N531" t="str">
            <v>64</v>
          </cell>
        </row>
        <row r="532">
          <cell r="A532" t="str">
            <v>STACJA ROBOCZA</v>
          </cell>
          <cell r="B532" t="str">
            <v>COMPAQ DESKPRO EXD PIII 733</v>
          </cell>
          <cell r="C532" t="str">
            <v>491-4328</v>
          </cell>
          <cell r="D532" t="str">
            <v>8037FR4Z2731</v>
          </cell>
          <cell r="E532" t="str">
            <v xml:space="preserve">MN </v>
          </cell>
          <cell r="F532" t="str">
            <v xml:space="preserve">ANDRYJOWICZ              CZESŁAW        </v>
          </cell>
          <cell r="G532" t="str">
            <v>U-2/3</v>
          </cell>
          <cell r="H532" t="str">
            <v>308</v>
          </cell>
          <cell r="I532" t="str">
            <v>16-60</v>
          </cell>
          <cell r="J532" t="str">
            <v>5745</v>
          </cell>
          <cell r="K532" t="str">
            <v>491-04328</v>
          </cell>
          <cell r="L532" t="str">
            <v>733</v>
          </cell>
          <cell r="M532" t="str">
            <v/>
          </cell>
          <cell r="N532" t="str">
            <v>255</v>
          </cell>
        </row>
        <row r="533">
          <cell r="A533" t="str">
            <v>STACJA ROBOCZA</v>
          </cell>
          <cell r="B533" t="str">
            <v>COMPAQ DESKPRO EXD PIII 733</v>
          </cell>
          <cell r="C533" t="str">
            <v>491-4248</v>
          </cell>
          <cell r="D533" t="str">
            <v>8036FR4ZE464</v>
          </cell>
          <cell r="E533" t="str">
            <v xml:space="preserve">MN </v>
          </cell>
          <cell r="F533" t="str">
            <v xml:space="preserve">DZIADZIO                 STELLA         </v>
          </cell>
          <cell r="G533" t="str">
            <v>U-72</v>
          </cell>
          <cell r="H533" t="str">
            <v>115</v>
          </cell>
          <cell r="I533" t="str">
            <v/>
          </cell>
          <cell r="J533" t="str">
            <v>180</v>
          </cell>
          <cell r="K533" t="str">
            <v>491-04248</v>
          </cell>
          <cell r="L533" t="str">
            <v>733</v>
          </cell>
          <cell r="M533" t="str">
            <v/>
          </cell>
          <cell r="N533" t="str">
            <v>127</v>
          </cell>
        </row>
        <row r="534">
          <cell r="A534" t="str">
            <v>STACJA ROBOCZA</v>
          </cell>
          <cell r="B534" t="str">
            <v>COMPAQ DESKPRO EXD PIII 733</v>
          </cell>
          <cell r="C534" t="str">
            <v>491-4277</v>
          </cell>
          <cell r="D534" t="str">
            <v>8036FR4ZE496</v>
          </cell>
          <cell r="E534" t="str">
            <v xml:space="preserve">MN </v>
          </cell>
          <cell r="F534" t="str">
            <v xml:space="preserve">MAZURKIEWICZ             EDWARD         </v>
          </cell>
          <cell r="G534" t="str">
            <v>U-72</v>
          </cell>
          <cell r="H534" t="str">
            <v>120</v>
          </cell>
          <cell r="I534" t="str">
            <v>1004</v>
          </cell>
          <cell r="J534" t="str">
            <v>622</v>
          </cell>
          <cell r="K534" t="str">
            <v>491-04277</v>
          </cell>
          <cell r="L534" t="str">
            <v>733</v>
          </cell>
          <cell r="M534" t="str">
            <v/>
          </cell>
          <cell r="N534" t="str">
            <v/>
          </cell>
        </row>
        <row r="535">
          <cell r="A535" t="str">
            <v>STACJA ROBOCZA</v>
          </cell>
          <cell r="B535" t="str">
            <v>COMPAQ DP2000/32/CD/RS422</v>
          </cell>
          <cell r="C535" t="str">
            <v>491-3134</v>
          </cell>
          <cell r="D535" t="str">
            <v>8742BK623856</v>
          </cell>
          <cell r="E535" t="str">
            <v xml:space="preserve">MN </v>
          </cell>
          <cell r="F535" t="str">
            <v xml:space="preserve">HŁOPAŚ                   ANDRZEJ        </v>
          </cell>
          <cell r="G535" t="str">
            <v>U-72</v>
          </cell>
          <cell r="H535" t="str">
            <v>115</v>
          </cell>
          <cell r="I535" t="str">
            <v>34-69</v>
          </cell>
          <cell r="J535" t="str">
            <v>8952</v>
          </cell>
          <cell r="K535" t="str">
            <v/>
          </cell>
          <cell r="L535" t="str">
            <v>200</v>
          </cell>
          <cell r="M535" t="str">
            <v>OK54J</v>
          </cell>
          <cell r="N535" t="str">
            <v/>
          </cell>
        </row>
        <row r="536">
          <cell r="A536" t="str">
            <v>STACJA ROBOCZA</v>
          </cell>
          <cell r="B536" t="str">
            <v>NEC Direction Minitower P III 450</v>
          </cell>
          <cell r="C536" t="str">
            <v>491-3770</v>
          </cell>
          <cell r="D536" t="str">
            <v>0142109</v>
          </cell>
          <cell r="E536" t="str">
            <v xml:space="preserve">MN </v>
          </cell>
          <cell r="F536" t="str">
            <v xml:space="preserve">JACKOWSKI                GRZEGORZ       </v>
          </cell>
          <cell r="G536" t="str">
            <v>U-72</v>
          </cell>
          <cell r="H536" t="str">
            <v>123</v>
          </cell>
          <cell r="I536" t="str">
            <v>40-37</v>
          </cell>
          <cell r="J536" t="str">
            <v>313</v>
          </cell>
          <cell r="K536" t="str">
            <v>491-03770</v>
          </cell>
          <cell r="L536" t="str">
            <v>450</v>
          </cell>
          <cell r="M536" t="str">
            <v/>
          </cell>
          <cell r="N536" t="str">
            <v>128</v>
          </cell>
        </row>
        <row r="537">
          <cell r="A537" t="str">
            <v>STACJA ROBOCZA</v>
          </cell>
          <cell r="B537" t="str">
            <v>NEC Direction Minitower P III 450</v>
          </cell>
          <cell r="C537" t="str">
            <v>491-3771</v>
          </cell>
          <cell r="D537" t="str">
            <v>0151109</v>
          </cell>
          <cell r="E537" t="str">
            <v xml:space="preserve">MN </v>
          </cell>
          <cell r="F537" t="str">
            <v xml:space="preserve">HŁOPAŚ                   ANDRZEJ        </v>
          </cell>
          <cell r="G537" t="str">
            <v>U-72</v>
          </cell>
          <cell r="H537" t="str">
            <v>115</v>
          </cell>
          <cell r="I537" t="str">
            <v>34-69</v>
          </cell>
          <cell r="J537" t="str">
            <v>8952</v>
          </cell>
          <cell r="K537" t="str">
            <v>491-03771</v>
          </cell>
          <cell r="L537" t="str">
            <v>450</v>
          </cell>
          <cell r="M537" t="str">
            <v/>
          </cell>
          <cell r="N537" t="str">
            <v>256</v>
          </cell>
        </row>
        <row r="538">
          <cell r="A538" t="str">
            <v>STACJA ROBOCZA</v>
          </cell>
          <cell r="B538" t="str">
            <v>NEC Direction Minitower P III 450</v>
          </cell>
          <cell r="C538" t="str">
            <v>491-3772</v>
          </cell>
          <cell r="D538" t="str">
            <v>0157109</v>
          </cell>
          <cell r="E538" t="str">
            <v xml:space="preserve">MN </v>
          </cell>
          <cell r="F538" t="str">
            <v xml:space="preserve">LITWICKI                 WOJCIECH       </v>
          </cell>
          <cell r="G538" t="str">
            <v>U-2/3</v>
          </cell>
          <cell r="H538" t="str">
            <v>307</v>
          </cell>
          <cell r="I538" t="str">
            <v>19-69</v>
          </cell>
          <cell r="J538" t="str">
            <v>520</v>
          </cell>
          <cell r="K538" t="str">
            <v>491-03772</v>
          </cell>
          <cell r="L538" t="str">
            <v>450</v>
          </cell>
          <cell r="M538" t="str">
            <v/>
          </cell>
          <cell r="N538" t="str">
            <v>64</v>
          </cell>
        </row>
        <row r="539">
          <cell r="A539" t="str">
            <v>STACJA ROBOCZA</v>
          </cell>
          <cell r="B539" t="str">
            <v>NEC Direction Minitower P III 450</v>
          </cell>
          <cell r="C539" t="str">
            <v>491-3756</v>
          </cell>
          <cell r="D539" t="str">
            <v>0139109</v>
          </cell>
          <cell r="E539" t="str">
            <v xml:space="preserve">MN </v>
          </cell>
          <cell r="F539" t="str">
            <v xml:space="preserve">PRZEGALIŃSKI             KRZYSZTOF      </v>
          </cell>
          <cell r="G539" t="str">
            <v>U-2/3</v>
          </cell>
          <cell r="H539" t="str">
            <v>309</v>
          </cell>
          <cell r="I539" t="str">
            <v>10-02</v>
          </cell>
          <cell r="J539" t="str">
            <v>705</v>
          </cell>
          <cell r="K539" t="str">
            <v>491-03756</v>
          </cell>
          <cell r="L539" t="str">
            <v>450</v>
          </cell>
          <cell r="M539" t="str">
            <v/>
          </cell>
          <cell r="N539" t="str">
            <v>192</v>
          </cell>
        </row>
        <row r="540">
          <cell r="A540" t="str">
            <v>NOTEBOOK</v>
          </cell>
          <cell r="B540" t="str">
            <v>COMPAQ ARMADA E500  PIII 600</v>
          </cell>
          <cell r="C540" t="str">
            <v>491-4365</v>
          </cell>
          <cell r="D540" t="str">
            <v>7J0ADN98Y009</v>
          </cell>
          <cell r="E540" t="str">
            <v xml:space="preserve">MN </v>
          </cell>
          <cell r="F540" t="str">
            <v xml:space="preserve">TYREK                    ANDRZEJ        </v>
          </cell>
          <cell r="G540" t="str">
            <v>U-72</v>
          </cell>
          <cell r="H540" t="str">
            <v>108</v>
          </cell>
          <cell r="I540" t="str">
            <v>11-17</v>
          </cell>
          <cell r="J540" t="str">
            <v>1011</v>
          </cell>
          <cell r="K540" t="str">
            <v>491-04365</v>
          </cell>
          <cell r="L540" t="str">
            <v>600</v>
          </cell>
          <cell r="M540" t="str">
            <v/>
          </cell>
          <cell r="N540" t="str">
            <v>192</v>
          </cell>
        </row>
        <row r="541">
          <cell r="A541" t="str">
            <v>STACJA ROBOCZA</v>
          </cell>
          <cell r="B541" t="str">
            <v>NEC PowerMate VT Destop P III 450</v>
          </cell>
          <cell r="C541" t="str">
            <v>491-4048</v>
          </cell>
          <cell r="D541" t="str">
            <v>0698109</v>
          </cell>
          <cell r="E541" t="str">
            <v xml:space="preserve">MN </v>
          </cell>
          <cell r="F541" t="str">
            <v xml:space="preserve">NIEWIADOMSKI             MIROSŁAW       </v>
          </cell>
          <cell r="G541" t="str">
            <v>U-72</v>
          </cell>
          <cell r="H541" t="str">
            <v>125</v>
          </cell>
          <cell r="I541" t="str">
            <v>38-92</v>
          </cell>
          <cell r="J541" t="str">
            <v>9371</v>
          </cell>
          <cell r="K541" t="str">
            <v>491-04048</v>
          </cell>
          <cell r="L541" t="str">
            <v>450</v>
          </cell>
          <cell r="M541" t="str">
            <v>OK54J</v>
          </cell>
          <cell r="N541" t="str">
            <v>192</v>
          </cell>
        </row>
        <row r="542">
          <cell r="A542" t="str">
            <v>STACJA ROBOCZA</v>
          </cell>
          <cell r="B542" t="str">
            <v>DELL Optiplex GX150</v>
          </cell>
          <cell r="C542" t="str">
            <v>491-4696</v>
          </cell>
          <cell r="D542" t="str">
            <v>2PVX60J</v>
          </cell>
          <cell r="E542" t="str">
            <v xml:space="preserve">MN </v>
          </cell>
          <cell r="F542" t="str">
            <v xml:space="preserve">TYREK                    ANDRZEJ        </v>
          </cell>
          <cell r="G542" t="str">
            <v>U-72</v>
          </cell>
          <cell r="H542" t="str">
            <v>108</v>
          </cell>
          <cell r="I542" t="str">
            <v>11-17</v>
          </cell>
          <cell r="J542" t="str">
            <v>1011</v>
          </cell>
          <cell r="K542" t="str">
            <v>491-04696</v>
          </cell>
          <cell r="L542" t="str">
            <v>1000</v>
          </cell>
          <cell r="M542" t="str">
            <v/>
          </cell>
          <cell r="N542" t="str">
            <v>255</v>
          </cell>
        </row>
        <row r="543">
          <cell r="A543" t="str">
            <v>STACJA ROBOCZA</v>
          </cell>
          <cell r="B543" t="str">
            <v>DELL Optiplex GX260 SD</v>
          </cell>
          <cell r="C543" t="str">
            <v>491-5101</v>
          </cell>
          <cell r="D543" t="str">
            <v>BKYGL0J</v>
          </cell>
          <cell r="E543" t="str">
            <v xml:space="preserve">MN </v>
          </cell>
          <cell r="F543" t="str">
            <v xml:space="preserve">NOWAK                    WIESŁAW        </v>
          </cell>
          <cell r="G543" t="str">
            <v>U-2/3</v>
          </cell>
          <cell r="H543" t="str">
            <v>308</v>
          </cell>
          <cell r="I543" t="str">
            <v>16-60</v>
          </cell>
          <cell r="J543" t="str">
            <v>645</v>
          </cell>
          <cell r="K543" t="str">
            <v>491-05101</v>
          </cell>
          <cell r="L543" t="str">
            <v>2400</v>
          </cell>
          <cell r="M543" t="str">
            <v/>
          </cell>
          <cell r="N543" t="str">
            <v>254</v>
          </cell>
        </row>
        <row r="544">
          <cell r="A544" t="str">
            <v>STACJA ROBOCZA</v>
          </cell>
          <cell r="B544" t="str">
            <v>COMPAQ DESKPRO EXD PIII 733</v>
          </cell>
          <cell r="C544" t="str">
            <v>491-4390</v>
          </cell>
          <cell r="D544" t="str">
            <v>8036FR4Z3897</v>
          </cell>
          <cell r="E544" t="str">
            <v xml:space="preserve">MN </v>
          </cell>
          <cell r="F544" t="str">
            <v xml:space="preserve">KLIMA                    ANDRZEJ        </v>
          </cell>
          <cell r="G544" t="str">
            <v>U-2/3</v>
          </cell>
          <cell r="H544" t="str">
            <v>308</v>
          </cell>
          <cell r="I544" t="str">
            <v>19-31</v>
          </cell>
          <cell r="J544" t="str">
            <v>343</v>
          </cell>
          <cell r="K544" t="str">
            <v>491-04390</v>
          </cell>
          <cell r="L544" t="str">
            <v>733</v>
          </cell>
          <cell r="M544" t="str">
            <v>OK55J</v>
          </cell>
          <cell r="N544" t="str">
            <v>127</v>
          </cell>
        </row>
        <row r="545">
          <cell r="A545" t="str">
            <v>NOTEBOOK</v>
          </cell>
          <cell r="B545" t="str">
            <v>DELL Latitude D600</v>
          </cell>
          <cell r="C545" t="str">
            <v>491-</v>
          </cell>
          <cell r="D545" t="str">
            <v>B7KRS0J</v>
          </cell>
          <cell r="E545" t="str">
            <v xml:space="preserve">MN </v>
          </cell>
          <cell r="F545" t="str">
            <v xml:space="preserve">NIEWIADOMSKI             MIROSŁAW       </v>
          </cell>
          <cell r="G545" t="str">
            <v>U-72</v>
          </cell>
          <cell r="H545" t="str">
            <v>125</v>
          </cell>
          <cell r="I545" t="str">
            <v>38-92</v>
          </cell>
          <cell r="J545" t="str">
            <v>9371</v>
          </cell>
          <cell r="K545" t="str">
            <v>491-MARIUSZB</v>
          </cell>
          <cell r="L545" t="str">
            <v/>
          </cell>
          <cell r="M545" t="str">
            <v/>
          </cell>
          <cell r="N545" t="str">
            <v/>
          </cell>
        </row>
        <row r="546">
          <cell r="A546" t="str">
            <v>NOTEBOOK</v>
          </cell>
          <cell r="B546" t="str">
            <v>NEC VERSA SX PII 366</v>
          </cell>
          <cell r="C546" t="str">
            <v>491-3970</v>
          </cell>
          <cell r="D546" t="str">
            <v>H021500006</v>
          </cell>
          <cell r="E546" t="str">
            <v xml:space="preserve">MN </v>
          </cell>
          <cell r="F546" t="str">
            <v xml:space="preserve">HŁOPAŚ                   ANDRZEJ        </v>
          </cell>
          <cell r="G546" t="str">
            <v>U-72</v>
          </cell>
          <cell r="H546" t="str">
            <v>115</v>
          </cell>
          <cell r="I546" t="str">
            <v>34-69</v>
          </cell>
          <cell r="J546" t="str">
            <v>8952</v>
          </cell>
          <cell r="K546" t="str">
            <v>ACNEC</v>
          </cell>
          <cell r="L546" t="str">
            <v>366</v>
          </cell>
          <cell r="M546" t="str">
            <v/>
          </cell>
          <cell r="N546" t="str">
            <v/>
          </cell>
        </row>
        <row r="547">
          <cell r="A547" t="str">
            <v>STACJA ROBOCZA</v>
          </cell>
          <cell r="B547" t="str">
            <v>COMPAQ DESKPRO EXD PIII 733</v>
          </cell>
          <cell r="C547" t="str">
            <v>491-4311</v>
          </cell>
          <cell r="D547" t="str">
            <v>8036FR4ZE556</v>
          </cell>
          <cell r="E547" t="str">
            <v xml:space="preserve">MN </v>
          </cell>
          <cell r="F547" t="str">
            <v xml:space="preserve">KRZEMIŃSKI               KRZYSZTOF      </v>
          </cell>
          <cell r="G547" t="str">
            <v>U-2/3</v>
          </cell>
          <cell r="H547" t="str">
            <v>315</v>
          </cell>
          <cell r="I547" t="str">
            <v>39-80</v>
          </cell>
          <cell r="J547" t="str">
            <v>490</v>
          </cell>
          <cell r="K547" t="str">
            <v>491-04311</v>
          </cell>
          <cell r="L547" t="str">
            <v>733</v>
          </cell>
          <cell r="M547" t="str">
            <v/>
          </cell>
          <cell r="N547" t="str">
            <v>127</v>
          </cell>
        </row>
        <row r="548">
          <cell r="A548" t="str">
            <v>NOTEBOOK</v>
          </cell>
          <cell r="B548" t="str">
            <v>NEC VERSA SX PII 366</v>
          </cell>
          <cell r="C548" t="str">
            <v>491-3953</v>
          </cell>
          <cell r="D548" t="str">
            <v>H055300004</v>
          </cell>
          <cell r="E548" t="str">
            <v xml:space="preserve">MN </v>
          </cell>
          <cell r="F548" t="str">
            <v xml:space="preserve">HŁOPAŚ                   ANDRZEJ        </v>
          </cell>
          <cell r="G548" t="str">
            <v>U-72</v>
          </cell>
          <cell r="H548" t="str">
            <v>115</v>
          </cell>
          <cell r="I548" t="str">
            <v>34-69</v>
          </cell>
          <cell r="J548" t="str">
            <v>8952</v>
          </cell>
          <cell r="K548" t="str">
            <v/>
          </cell>
          <cell r="L548" t="str">
            <v>366</v>
          </cell>
          <cell r="M548" t="str">
            <v/>
          </cell>
          <cell r="N548" t="str">
            <v/>
          </cell>
        </row>
        <row r="549">
          <cell r="A549" t="str">
            <v>NOTEBOOK</v>
          </cell>
          <cell r="B549" t="str">
            <v>DELL Latitude C640</v>
          </cell>
          <cell r="C549" t="str">
            <v>491-5063</v>
          </cell>
          <cell r="D549" t="str">
            <v>56RGL0J</v>
          </cell>
          <cell r="E549" t="str">
            <v xml:space="preserve">MN </v>
          </cell>
          <cell r="F549" t="str">
            <v xml:space="preserve">KIDA                     KAZIMIERZ      </v>
          </cell>
          <cell r="G549" t="str">
            <v>U-2/3</v>
          </cell>
          <cell r="H549" t="str">
            <v>312</v>
          </cell>
          <cell r="I549" t="str">
            <v>19-69</v>
          </cell>
          <cell r="J549" t="str">
            <v>357</v>
          </cell>
          <cell r="K549" t="str">
            <v>491-5063</v>
          </cell>
          <cell r="L549" t="str">
            <v>1200</v>
          </cell>
          <cell r="M549" t="str">
            <v/>
          </cell>
          <cell r="N549" t="str">
            <v/>
          </cell>
        </row>
        <row r="550">
          <cell r="A550" t="str">
            <v>STACJA ROBOCZA</v>
          </cell>
          <cell r="B550" t="str">
            <v>COMPAQ DESKPRO EXD PIII 733</v>
          </cell>
          <cell r="C550" t="str">
            <v>491-4404</v>
          </cell>
          <cell r="D550" t="str">
            <v>8036FR4ZE523</v>
          </cell>
          <cell r="E550" t="str">
            <v xml:space="preserve">MN </v>
          </cell>
          <cell r="F550" t="str">
            <v xml:space="preserve">BEKASIAK                 WINCENTY       </v>
          </cell>
          <cell r="G550" t="str">
            <v>U-2/3</v>
          </cell>
          <cell r="H550" t="str">
            <v>312</v>
          </cell>
          <cell r="I550" t="str">
            <v>19-69</v>
          </cell>
          <cell r="J550" t="str">
            <v>31</v>
          </cell>
          <cell r="K550" t="str">
            <v>491-04404</v>
          </cell>
          <cell r="L550" t="str">
            <v>733</v>
          </cell>
          <cell r="M550" t="str">
            <v/>
          </cell>
          <cell r="N550" t="str">
            <v>127</v>
          </cell>
        </row>
        <row r="551">
          <cell r="A551" t="str">
            <v>STACJA ROBOCZA</v>
          </cell>
          <cell r="B551" t="str">
            <v>DELL Optiplex GX260 SD</v>
          </cell>
          <cell r="C551" t="str">
            <v>491-5099</v>
          </cell>
          <cell r="D551" t="str">
            <v>8JYGL0J</v>
          </cell>
          <cell r="E551" t="str">
            <v xml:space="preserve">MP </v>
          </cell>
          <cell r="F551" t="str">
            <v xml:space="preserve">CHEŁMIK                  MARIANNA       </v>
          </cell>
          <cell r="G551" t="str">
            <v>U-72</v>
          </cell>
          <cell r="H551" t="str">
            <v>105</v>
          </cell>
          <cell r="I551" t="str">
            <v>19-26</v>
          </cell>
          <cell r="J551" t="str">
            <v>133</v>
          </cell>
          <cell r="K551" t="str">
            <v>491-05099</v>
          </cell>
          <cell r="L551" t="str">
            <v>2400</v>
          </cell>
          <cell r="M551" t="str">
            <v/>
          </cell>
          <cell r="N551" t="str">
            <v>254</v>
          </cell>
        </row>
        <row r="552">
          <cell r="A552" t="str">
            <v>STACJA ROBOCZA</v>
          </cell>
          <cell r="B552" t="str">
            <v>DELL Optiplex GX1L 266</v>
          </cell>
          <cell r="C552" t="str">
            <v>491-3363</v>
          </cell>
          <cell r="D552" t="str">
            <v>NM1BL</v>
          </cell>
          <cell r="E552" t="str">
            <v xml:space="preserve">MP </v>
          </cell>
          <cell r="F552" t="str">
            <v xml:space="preserve">KOSICKA                  JADWIGA        </v>
          </cell>
          <cell r="G552" t="str">
            <v>U-72</v>
          </cell>
          <cell r="H552" t="str">
            <v>122</v>
          </cell>
          <cell r="I552" t="str">
            <v>34-67</v>
          </cell>
          <cell r="J552" t="str">
            <v>433</v>
          </cell>
          <cell r="K552" t="str">
            <v>491-03363</v>
          </cell>
          <cell r="L552" t="str">
            <v>266</v>
          </cell>
          <cell r="M552" t="str">
            <v/>
          </cell>
          <cell r="N552" t="str">
            <v/>
          </cell>
        </row>
        <row r="553">
          <cell r="A553" t="str">
            <v>STACJA ROBOCZA</v>
          </cell>
          <cell r="B553" t="str">
            <v>COMPAQ DESKPRO EXD PIII 733</v>
          </cell>
          <cell r="C553" t="str">
            <v>491-4262</v>
          </cell>
          <cell r="D553" t="str">
            <v>8036FR4ZE443</v>
          </cell>
          <cell r="E553" t="str">
            <v xml:space="preserve">MP </v>
          </cell>
          <cell r="F553" t="str">
            <v xml:space="preserve">KOSICKA                  JADWIGA        </v>
          </cell>
          <cell r="G553" t="str">
            <v>U-72</v>
          </cell>
          <cell r="H553" t="str">
            <v>122</v>
          </cell>
          <cell r="I553" t="str">
            <v>34-67</v>
          </cell>
          <cell r="J553" t="str">
            <v>433</v>
          </cell>
          <cell r="K553" t="str">
            <v>491-04262</v>
          </cell>
          <cell r="L553" t="str">
            <v>733</v>
          </cell>
          <cell r="M553" t="str">
            <v/>
          </cell>
          <cell r="N553" t="str">
            <v>127</v>
          </cell>
        </row>
        <row r="554">
          <cell r="A554" t="str">
            <v>STACJA ROBOCZA</v>
          </cell>
          <cell r="B554" t="str">
            <v>COMPAQ DESKPRO EXD PIII 733</v>
          </cell>
          <cell r="C554" t="str">
            <v>491-4484</v>
          </cell>
          <cell r="D554" t="str">
            <v>8036FR4ZE579</v>
          </cell>
          <cell r="E554" t="str">
            <v xml:space="preserve">MP </v>
          </cell>
          <cell r="F554" t="str">
            <v xml:space="preserve">WIATRAK                  KRZYSZTOF      </v>
          </cell>
          <cell r="G554" t="str">
            <v>U-72</v>
          </cell>
          <cell r="H554" t="str">
            <v>104</v>
          </cell>
          <cell r="I554" t="str">
            <v>28-35</v>
          </cell>
          <cell r="J554" t="str">
            <v>1049</v>
          </cell>
          <cell r="K554" t="str">
            <v>491-04484</v>
          </cell>
          <cell r="L554" t="str">
            <v>733</v>
          </cell>
          <cell r="M554" t="str">
            <v/>
          </cell>
          <cell r="N554" t="str">
            <v>127</v>
          </cell>
        </row>
        <row r="555">
          <cell r="A555" t="str">
            <v>STACJA ROBOCZA</v>
          </cell>
          <cell r="B555" t="str">
            <v>DELL Optiplex GX260 SD</v>
          </cell>
          <cell r="C555" t="str">
            <v>491-5100</v>
          </cell>
          <cell r="D555" t="str">
            <v>5KYGL0J</v>
          </cell>
          <cell r="E555" t="str">
            <v xml:space="preserve">MP </v>
          </cell>
          <cell r="F555" t="str">
            <v xml:space="preserve">JASITCZAK                KRZYSZTOF      </v>
          </cell>
          <cell r="G555" t="str">
            <v>U-72</v>
          </cell>
          <cell r="H555" t="str">
            <v>110</v>
          </cell>
          <cell r="I555" t="str">
            <v>19-70</v>
          </cell>
          <cell r="J555" t="str">
            <v>5610</v>
          </cell>
          <cell r="K555" t="str">
            <v>491-05100</v>
          </cell>
          <cell r="L555" t="str">
            <v>2400</v>
          </cell>
          <cell r="M555" t="str">
            <v/>
          </cell>
          <cell r="N555" t="str">
            <v>254</v>
          </cell>
        </row>
        <row r="556">
          <cell r="A556" t="str">
            <v>STACJA ROBOCZA</v>
          </cell>
          <cell r="B556" t="str">
            <v>DELL Optiplex GX1L 266</v>
          </cell>
          <cell r="C556" t="str">
            <v>491-3399</v>
          </cell>
          <cell r="D556" t="str">
            <v>NM1CW</v>
          </cell>
          <cell r="E556" t="str">
            <v xml:space="preserve">MP </v>
          </cell>
          <cell r="F556" t="str">
            <v xml:space="preserve">JASITCZAK                KRZYSZTOF      </v>
          </cell>
          <cell r="G556" t="str">
            <v>U-72</v>
          </cell>
          <cell r="H556" t="str">
            <v>110</v>
          </cell>
          <cell r="I556" t="str">
            <v>19-70</v>
          </cell>
          <cell r="J556" t="str">
            <v>5610</v>
          </cell>
          <cell r="K556" t="str">
            <v>491-3399</v>
          </cell>
          <cell r="L556" t="str">
            <v>266</v>
          </cell>
          <cell r="M556" t="str">
            <v>OK54J</v>
          </cell>
          <cell r="N556" t="str">
            <v/>
          </cell>
        </row>
        <row r="557">
          <cell r="A557" t="str">
            <v>STACJA ROBOCZA</v>
          </cell>
          <cell r="B557" t="str">
            <v>COMPAQ DESKPRO EXD PIII 733</v>
          </cell>
          <cell r="C557" t="str">
            <v>491-4464</v>
          </cell>
          <cell r="D557" t="str">
            <v>8036FR4ZE269</v>
          </cell>
          <cell r="E557" t="str">
            <v xml:space="preserve">MP </v>
          </cell>
          <cell r="F557" t="str">
            <v xml:space="preserve">CHODKIEWICZ              PAWEŁ          </v>
          </cell>
          <cell r="G557" t="str">
            <v>U-72</v>
          </cell>
          <cell r="H557" t="str">
            <v>111</v>
          </cell>
          <cell r="I557" t="str">
            <v>11-85</v>
          </cell>
          <cell r="J557" t="str">
            <v>113</v>
          </cell>
          <cell r="K557" t="str">
            <v>491-04464</v>
          </cell>
          <cell r="L557" t="str">
            <v>733</v>
          </cell>
          <cell r="M557" t="str">
            <v/>
          </cell>
          <cell r="N557" t="str">
            <v>127</v>
          </cell>
        </row>
        <row r="558">
          <cell r="A558" t="str">
            <v>STACJA ROBOCZA</v>
          </cell>
          <cell r="B558" t="str">
            <v>COMPAQ DESKPRO EXD PIII 733</v>
          </cell>
          <cell r="C558" t="str">
            <v>491-4282</v>
          </cell>
          <cell r="D558" t="str">
            <v>8036FR4ZE532</v>
          </cell>
          <cell r="E558" t="str">
            <v xml:space="preserve">MP </v>
          </cell>
          <cell r="F558" t="str">
            <v xml:space="preserve">KOCH                     LIDIA          </v>
          </cell>
          <cell r="G558" t="str">
            <v>U-72</v>
          </cell>
          <cell r="H558" t="str">
            <v>109</v>
          </cell>
          <cell r="I558" t="str">
            <v>12-99</v>
          </cell>
          <cell r="J558" t="str">
            <v>4284</v>
          </cell>
          <cell r="K558" t="str">
            <v>491-04282</v>
          </cell>
          <cell r="L558" t="str">
            <v>733</v>
          </cell>
          <cell r="M558" t="str">
            <v/>
          </cell>
          <cell r="N558" t="str">
            <v>127</v>
          </cell>
        </row>
        <row r="559">
          <cell r="A559" t="str">
            <v>STACJA ROBOCZA</v>
          </cell>
          <cell r="B559" t="str">
            <v>DELL Optiplex GX1L 266</v>
          </cell>
          <cell r="C559" t="str">
            <v>491-3246</v>
          </cell>
          <cell r="D559" t="str">
            <v>NM19W</v>
          </cell>
          <cell r="E559" t="str">
            <v xml:space="preserve">MP </v>
          </cell>
          <cell r="F559" t="str">
            <v xml:space="preserve">ZBROJA                   STANISŁAW      </v>
          </cell>
          <cell r="G559" t="str">
            <v>U-72</v>
          </cell>
          <cell r="H559" t="str">
            <v>103</v>
          </cell>
          <cell r="I559" t="str">
            <v>24-83</v>
          </cell>
          <cell r="J559" t="str">
            <v>1136</v>
          </cell>
          <cell r="K559" t="str">
            <v>DANIELS</v>
          </cell>
          <cell r="L559" t="str">
            <v>266</v>
          </cell>
          <cell r="M559" t="str">
            <v>OK54J</v>
          </cell>
          <cell r="N559" t="str">
            <v/>
          </cell>
        </row>
        <row r="560">
          <cell r="A560" t="str">
            <v>STACJA ROBOCZA</v>
          </cell>
          <cell r="B560" t="str">
            <v>NEC PowerMate VT Destop P III 450</v>
          </cell>
          <cell r="C560" t="str">
            <v>491-3881</v>
          </cell>
          <cell r="D560" t="str">
            <v>0688109</v>
          </cell>
          <cell r="E560" t="str">
            <v xml:space="preserve">MP </v>
          </cell>
          <cell r="F560" t="str">
            <v xml:space="preserve">SAŁBUT                   DANIEL         </v>
          </cell>
          <cell r="G560" t="str">
            <v>U-72</v>
          </cell>
          <cell r="H560" t="str">
            <v>103</v>
          </cell>
          <cell r="I560" t="str">
            <v>19-35</v>
          </cell>
          <cell r="J560" t="str">
            <v>871</v>
          </cell>
          <cell r="K560" t="str">
            <v>491-03881</v>
          </cell>
          <cell r="L560" t="str">
            <v>450</v>
          </cell>
          <cell r="M560" t="str">
            <v/>
          </cell>
          <cell r="N560" t="str">
            <v>64</v>
          </cell>
        </row>
        <row r="561">
          <cell r="A561" t="str">
            <v>STACJA ROBOCZA</v>
          </cell>
          <cell r="B561" t="str">
            <v>NEC PowerMate VT Destop P III 450</v>
          </cell>
          <cell r="C561" t="str">
            <v>491-3875</v>
          </cell>
          <cell r="D561" t="str">
            <v>0692109</v>
          </cell>
          <cell r="E561" t="str">
            <v xml:space="preserve">MP </v>
          </cell>
          <cell r="F561" t="str">
            <v xml:space="preserve">DĄBROWSKA                ANNA           </v>
          </cell>
          <cell r="G561" t="str">
            <v>U-72</v>
          </cell>
          <cell r="H561" t="str">
            <v>105</v>
          </cell>
          <cell r="I561" t="str">
            <v>19-10</v>
          </cell>
          <cell r="J561" t="str">
            <v>139</v>
          </cell>
          <cell r="K561" t="str">
            <v>491-03875</v>
          </cell>
          <cell r="L561" t="str">
            <v>450</v>
          </cell>
          <cell r="M561" t="str">
            <v/>
          </cell>
          <cell r="N561" t="str">
            <v>64</v>
          </cell>
        </row>
        <row r="562">
          <cell r="A562" t="str">
            <v>STACJA ROBOCZA</v>
          </cell>
          <cell r="B562" t="str">
            <v>COMPAQ DESKPRO EXD PIII 733</v>
          </cell>
          <cell r="C562" t="str">
            <v>491-4261</v>
          </cell>
          <cell r="D562" t="str">
            <v>8036FR4ZE480</v>
          </cell>
          <cell r="E562" t="str">
            <v xml:space="preserve">MP </v>
          </cell>
          <cell r="F562" t="str">
            <v xml:space="preserve">KLECZKOWSKA              EWA            </v>
          </cell>
          <cell r="G562" t="str">
            <v>U-72</v>
          </cell>
          <cell r="H562" t="str">
            <v>109</v>
          </cell>
          <cell r="I562" t="str">
            <v>19-11</v>
          </cell>
          <cell r="J562" t="str">
            <v>8227</v>
          </cell>
          <cell r="K562" t="str">
            <v>491-04261</v>
          </cell>
          <cell r="L562" t="str">
            <v>733</v>
          </cell>
          <cell r="M562" t="str">
            <v>OK54J</v>
          </cell>
          <cell r="N562" t="str">
            <v>127</v>
          </cell>
        </row>
        <row r="563">
          <cell r="A563" t="str">
            <v>NOTEBOOK</v>
          </cell>
          <cell r="B563" t="str">
            <v>Dell Latitude</v>
          </cell>
          <cell r="C563" t="str">
            <v>491-3341</v>
          </cell>
          <cell r="D563" t="str">
            <v>Z53KH</v>
          </cell>
          <cell r="E563" t="str">
            <v xml:space="preserve">MP </v>
          </cell>
          <cell r="F563" t="str">
            <v xml:space="preserve">WIATRAK                  KRZYSZTOF      </v>
          </cell>
          <cell r="G563" t="str">
            <v>U-72</v>
          </cell>
          <cell r="H563" t="str">
            <v>104</v>
          </cell>
          <cell r="I563" t="str">
            <v>28-35</v>
          </cell>
          <cell r="J563" t="str">
            <v>1049</v>
          </cell>
          <cell r="K563" t="str">
            <v>491-03341</v>
          </cell>
          <cell r="L563" t="str">
            <v>233</v>
          </cell>
          <cell r="M563" t="str">
            <v/>
          </cell>
          <cell r="N563" t="str">
            <v>96</v>
          </cell>
        </row>
        <row r="564">
          <cell r="A564" t="str">
            <v>STACJA ROBOCZA</v>
          </cell>
          <cell r="B564" t="str">
            <v>DELL Optiplex GX150</v>
          </cell>
          <cell r="C564" t="str">
            <v>491-4804</v>
          </cell>
          <cell r="D564" t="str">
            <v>9NRX60J</v>
          </cell>
          <cell r="E564" t="str">
            <v xml:space="preserve">MP </v>
          </cell>
          <cell r="F564" t="str">
            <v xml:space="preserve">ZDYBEL-KISIEL            BOŻENA         </v>
          </cell>
          <cell r="G564" t="str">
            <v>U-72</v>
          </cell>
          <cell r="H564" t="str">
            <v>111</v>
          </cell>
          <cell r="I564" t="str">
            <v>15-40</v>
          </cell>
          <cell r="J564" t="str">
            <v>460</v>
          </cell>
          <cell r="K564" t="str">
            <v>491-04804</v>
          </cell>
          <cell r="L564" t="str">
            <v>1000</v>
          </cell>
          <cell r="M564" t="str">
            <v/>
          </cell>
          <cell r="N564" t="str">
            <v>255</v>
          </cell>
        </row>
        <row r="565">
          <cell r="A565" t="str">
            <v>STACJA ROBOCZA</v>
          </cell>
          <cell r="B565" t="str">
            <v>DELL Optiplex GX1L 350</v>
          </cell>
          <cell r="C565" t="str">
            <v>491-3547</v>
          </cell>
          <cell r="D565" t="str">
            <v>PDZCO</v>
          </cell>
          <cell r="E565" t="str">
            <v xml:space="preserve">MP </v>
          </cell>
          <cell r="F565" t="str">
            <v xml:space="preserve">WEDER                    MARIA          </v>
          </cell>
          <cell r="G565" t="str">
            <v>U-72</v>
          </cell>
          <cell r="H565" t="str">
            <v>126</v>
          </cell>
          <cell r="I565" t="str">
            <v>19-26</v>
          </cell>
          <cell r="J565" t="str">
            <v>1056</v>
          </cell>
          <cell r="K565" t="str">
            <v>491-03547</v>
          </cell>
          <cell r="L565" t="str">
            <v>350</v>
          </cell>
          <cell r="M565" t="str">
            <v/>
          </cell>
          <cell r="N565" t="str">
            <v>64</v>
          </cell>
        </row>
        <row r="566">
          <cell r="A566" t="str">
            <v>STACJA ROBOCZA</v>
          </cell>
          <cell r="B566" t="str">
            <v>COMPAQ DESKPRO EXD PIII 733</v>
          </cell>
          <cell r="C566" t="str">
            <v>491-4491</v>
          </cell>
          <cell r="D566" t="str">
            <v>8036FR4ZE297</v>
          </cell>
          <cell r="E566" t="str">
            <v xml:space="preserve">MP </v>
          </cell>
          <cell r="F566" t="str">
            <v xml:space="preserve">KOŃ                      JOLANTA        </v>
          </cell>
          <cell r="G566" t="str">
            <v>U-72</v>
          </cell>
          <cell r="H566" t="str">
            <v>109</v>
          </cell>
          <cell r="I566" t="str">
            <v>40-64</v>
          </cell>
          <cell r="J566" t="str">
            <v>363</v>
          </cell>
          <cell r="K566" t="str">
            <v>491-04491</v>
          </cell>
          <cell r="L566" t="str">
            <v>733</v>
          </cell>
          <cell r="M566" t="str">
            <v/>
          </cell>
          <cell r="N566" t="str">
            <v>127</v>
          </cell>
        </row>
        <row r="567">
          <cell r="A567" t="str">
            <v>STACJA ROBOCZA</v>
          </cell>
          <cell r="B567" t="str">
            <v>DELL Optiplex GX1L 266</v>
          </cell>
          <cell r="C567" t="str">
            <v>491-3413</v>
          </cell>
          <cell r="D567" t="str">
            <v>NM1D7</v>
          </cell>
          <cell r="E567" t="str">
            <v xml:space="preserve">MR </v>
          </cell>
          <cell r="F567" t="str">
            <v xml:space="preserve">MATYŚKIEWICZ             KRZYSZTOF      </v>
          </cell>
          <cell r="G567" t="str">
            <v>U-72</v>
          </cell>
          <cell r="H567" t="str">
            <v>124</v>
          </cell>
          <cell r="I567" t="str">
            <v>34-68</v>
          </cell>
          <cell r="J567" t="str">
            <v>628</v>
          </cell>
          <cell r="K567" t="str">
            <v>491-03413</v>
          </cell>
          <cell r="L567" t="str">
            <v>266</v>
          </cell>
          <cell r="M567" t="str">
            <v/>
          </cell>
          <cell r="N567" t="str">
            <v>256</v>
          </cell>
        </row>
        <row r="568">
          <cell r="A568" t="str">
            <v>NOTEBOOK</v>
          </cell>
          <cell r="B568" t="str">
            <v>COMPAQ ARMADA E500  PIII 600</v>
          </cell>
          <cell r="C568" t="str">
            <v>491-4373</v>
          </cell>
          <cell r="D568" t="str">
            <v>7J0ADN98Y00E</v>
          </cell>
          <cell r="E568" t="str">
            <v xml:space="preserve">MR </v>
          </cell>
          <cell r="F568" t="str">
            <v xml:space="preserve">SZMAJ                    PIOTR          </v>
          </cell>
          <cell r="G568" t="str">
            <v>U-72</v>
          </cell>
          <cell r="H568" t="str">
            <v>124</v>
          </cell>
          <cell r="I568" t="str">
            <v>34-68 30-70</v>
          </cell>
          <cell r="J568" t="str">
            <v>961</v>
          </cell>
          <cell r="K568" t="str">
            <v>491-04373</v>
          </cell>
          <cell r="L568" t="str">
            <v>600</v>
          </cell>
          <cell r="M568" t="str">
            <v/>
          </cell>
          <cell r="N568" t="str">
            <v>256</v>
          </cell>
        </row>
        <row r="569">
          <cell r="A569" t="str">
            <v>NOTEBOOK</v>
          </cell>
          <cell r="B569" t="str">
            <v>DELL Latitude C640</v>
          </cell>
          <cell r="C569" t="str">
            <v>491-5061</v>
          </cell>
          <cell r="D569" t="str">
            <v>45RGL0J</v>
          </cell>
          <cell r="E569" t="str">
            <v xml:space="preserve">MR </v>
          </cell>
          <cell r="F569" t="str">
            <v xml:space="preserve">MATYŚKIEWICZ             KRZYSZTOF      </v>
          </cell>
          <cell r="G569" t="str">
            <v>U-72</v>
          </cell>
          <cell r="H569" t="str">
            <v>124</v>
          </cell>
          <cell r="I569" t="str">
            <v>34-68</v>
          </cell>
          <cell r="J569" t="str">
            <v>628</v>
          </cell>
          <cell r="K569" t="str">
            <v>491-05061</v>
          </cell>
          <cell r="L569" t="str">
            <v>1800</v>
          </cell>
          <cell r="M569" t="str">
            <v/>
          </cell>
          <cell r="N569" t="str">
            <v>256</v>
          </cell>
        </row>
        <row r="570">
          <cell r="A570" t="str">
            <v>STACJA ROBOCZA</v>
          </cell>
          <cell r="B570" t="str">
            <v>COMPAQ DESKPRO EXD PIII 733</v>
          </cell>
          <cell r="C570" t="str">
            <v>491-4252</v>
          </cell>
          <cell r="D570" t="str">
            <v>8036FR4ZE429</v>
          </cell>
          <cell r="E570" t="str">
            <v xml:space="preserve">MR </v>
          </cell>
          <cell r="F570" t="str">
            <v xml:space="preserve">LUTKIEWICZ               BOLESŁAW       </v>
          </cell>
          <cell r="G570" t="str">
            <v>U-72</v>
          </cell>
          <cell r="H570" t="str">
            <v>117</v>
          </cell>
          <cell r="I570" t="str">
            <v>19-57</v>
          </cell>
          <cell r="J570" t="str">
            <v>508</v>
          </cell>
          <cell r="K570" t="str">
            <v>491-04252</v>
          </cell>
          <cell r="L570" t="str">
            <v>733</v>
          </cell>
          <cell r="M570" t="str">
            <v>OK54J</v>
          </cell>
          <cell r="N570" t="str">
            <v>127</v>
          </cell>
        </row>
        <row r="571">
          <cell r="A571" t="str">
            <v>STACJA ROBOCZA</v>
          </cell>
          <cell r="B571" t="str">
            <v>DELL Optiplex GX260 SD</v>
          </cell>
          <cell r="C571" t="str">
            <v>491-5057</v>
          </cell>
          <cell r="D571" t="str">
            <v>6TCFL0J</v>
          </cell>
          <cell r="E571" t="str">
            <v xml:space="preserve">MR </v>
          </cell>
          <cell r="F571" t="str">
            <v xml:space="preserve">SZMAJ                    PIOTR          </v>
          </cell>
          <cell r="G571" t="str">
            <v>U-72</v>
          </cell>
          <cell r="H571" t="str">
            <v>124</v>
          </cell>
          <cell r="I571" t="str">
            <v>34-68 30-70</v>
          </cell>
          <cell r="J571" t="str">
            <v>961</v>
          </cell>
          <cell r="K571" t="str">
            <v>491-05057</v>
          </cell>
          <cell r="L571" t="str">
            <v>2400</v>
          </cell>
          <cell r="M571" t="str">
            <v/>
          </cell>
          <cell r="N571" t="str">
            <v>254</v>
          </cell>
        </row>
        <row r="572">
          <cell r="A572" t="str">
            <v>NOTEBOOK</v>
          </cell>
          <cell r="B572" t="str">
            <v>COMPAQ ARMADA E500  PIII 600</v>
          </cell>
          <cell r="C572" t="str">
            <v>491-4368</v>
          </cell>
          <cell r="D572" t="str">
            <v>7J0ADN98Y00N</v>
          </cell>
          <cell r="E572" t="str">
            <v xml:space="preserve">MR </v>
          </cell>
          <cell r="F572" t="str">
            <v xml:space="preserve">LUTKIEWICZ               BOLESŁAW       </v>
          </cell>
          <cell r="G572" t="str">
            <v>U-72</v>
          </cell>
          <cell r="H572" t="str">
            <v>117</v>
          </cell>
          <cell r="I572" t="str">
            <v>19-57</v>
          </cell>
          <cell r="J572" t="str">
            <v>508</v>
          </cell>
          <cell r="K572" t="str">
            <v>491-04368</v>
          </cell>
          <cell r="L572" t="str">
            <v>600</v>
          </cell>
          <cell r="M572" t="str">
            <v/>
          </cell>
          <cell r="N572" t="str">
            <v>128</v>
          </cell>
        </row>
        <row r="573">
          <cell r="A573" t="str">
            <v>STACJA ROBOCZA</v>
          </cell>
          <cell r="B573" t="str">
            <v>COMPAQ DESKPRO EXD PIII 733</v>
          </cell>
          <cell r="C573" t="str">
            <v>491-4387</v>
          </cell>
          <cell r="D573" t="str">
            <v>8036FR4ZE569</v>
          </cell>
          <cell r="E573" t="str">
            <v xml:space="preserve">MR </v>
          </cell>
          <cell r="F573" t="str">
            <v xml:space="preserve">MALINOWSKA               HALINA         </v>
          </cell>
          <cell r="G573" t="str">
            <v>U-2/3</v>
          </cell>
          <cell r="H573" t="str">
            <v>310</v>
          </cell>
          <cell r="I573" t="str">
            <v>28-40</v>
          </cell>
          <cell r="J573" t="str">
            <v>580</v>
          </cell>
          <cell r="K573" t="str">
            <v>491-04387</v>
          </cell>
          <cell r="L573" t="str">
            <v>733</v>
          </cell>
          <cell r="M573" t="str">
            <v>OK55J</v>
          </cell>
          <cell r="N573" t="str">
            <v>127</v>
          </cell>
        </row>
        <row r="574">
          <cell r="A574" t="str">
            <v>STACJA ROBOCZA</v>
          </cell>
          <cell r="B574" t="str">
            <v>COMPAQ DESKPRO 2000 DT 5120 M1080</v>
          </cell>
          <cell r="C574" t="str">
            <v>491-2754</v>
          </cell>
          <cell r="D574" t="str">
            <v>8651HVS51983</v>
          </cell>
          <cell r="E574" t="str">
            <v xml:space="preserve">MT </v>
          </cell>
          <cell r="F574" t="str">
            <v xml:space="preserve">PRÓCHENKO                JERZY          </v>
          </cell>
          <cell r="G574" t="str">
            <v>U-72</v>
          </cell>
          <cell r="H574" t="str">
            <v>22</v>
          </cell>
          <cell r="I574" t="str">
            <v>19-05</v>
          </cell>
          <cell r="J574" t="str">
            <v>702</v>
          </cell>
          <cell r="K574" t="str">
            <v>491-2754</v>
          </cell>
          <cell r="L574" t="str">
            <v>120</v>
          </cell>
          <cell r="M574" t="str">
            <v>OK54J</v>
          </cell>
          <cell r="N574" t="str">
            <v/>
          </cell>
        </row>
        <row r="575">
          <cell r="A575" t="str">
            <v>STACJA ROBOCZA</v>
          </cell>
          <cell r="B575" t="str">
            <v>ZENITH Z STATION P166</v>
          </cell>
          <cell r="C575" t="str">
            <v>491-3025</v>
          </cell>
          <cell r="D575" t="str">
            <v>GVDD72905270</v>
          </cell>
          <cell r="E575" t="str">
            <v xml:space="preserve">MT </v>
          </cell>
          <cell r="F575" t="str">
            <v xml:space="preserve">RADWAŃSKI                TADEUSZ        </v>
          </cell>
          <cell r="G575" t="str">
            <v>U-72</v>
          </cell>
          <cell r="H575" t="str">
            <v>22</v>
          </cell>
          <cell r="I575" t="str">
            <v>12-32</v>
          </cell>
          <cell r="J575" t="str">
            <v>849</v>
          </cell>
          <cell r="K575" t="str">
            <v/>
          </cell>
          <cell r="L575" t="str">
            <v>166</v>
          </cell>
          <cell r="M575" t="str">
            <v>ZWROCA DO NAS</v>
          </cell>
          <cell r="N575" t="str">
            <v/>
          </cell>
        </row>
        <row r="576">
          <cell r="A576" t="str">
            <v>STACJA ROBOCZA</v>
          </cell>
          <cell r="B576" t="str">
            <v>DELL Optiplex GX150</v>
          </cell>
          <cell r="C576" t="str">
            <v>491-4829</v>
          </cell>
          <cell r="D576" t="str">
            <v>G0RX60J</v>
          </cell>
          <cell r="E576" t="str">
            <v xml:space="preserve">MT </v>
          </cell>
          <cell r="F576" t="str">
            <v xml:space="preserve">SZYMAK-CIEŚLAK           KAZIMIERA      </v>
          </cell>
          <cell r="G576" t="str">
            <v>U-72</v>
          </cell>
          <cell r="H576" t="str">
            <v>20</v>
          </cell>
          <cell r="I576" t="str">
            <v>12-73</v>
          </cell>
          <cell r="J576" t="str">
            <v>537</v>
          </cell>
          <cell r="K576" t="str">
            <v>491-04829</v>
          </cell>
          <cell r="L576" t="str">
            <v>1000</v>
          </cell>
          <cell r="M576" t="str">
            <v/>
          </cell>
          <cell r="N576" t="str">
            <v>255</v>
          </cell>
        </row>
        <row r="577">
          <cell r="A577" t="str">
            <v>STACJA ROBOCZA</v>
          </cell>
          <cell r="B577" t="str">
            <v>COMPAQ DESKPRO EXD PIII 733</v>
          </cell>
          <cell r="C577" t="str">
            <v>491-4280</v>
          </cell>
          <cell r="D577" t="str">
            <v>8036FR4Z5726</v>
          </cell>
          <cell r="E577" t="str">
            <v xml:space="preserve">MT </v>
          </cell>
          <cell r="F577" t="str">
            <v xml:space="preserve">KOŁATEK                  HALINA         </v>
          </cell>
          <cell r="G577" t="str">
            <v>U-72</v>
          </cell>
          <cell r="H577" t="str">
            <v>19</v>
          </cell>
          <cell r="I577" t="str">
            <v>19-19</v>
          </cell>
          <cell r="J577" t="str">
            <v>358</v>
          </cell>
          <cell r="K577" t="str">
            <v>491-04280</v>
          </cell>
          <cell r="L577" t="str">
            <v>733</v>
          </cell>
          <cell r="M577" t="str">
            <v/>
          </cell>
          <cell r="N577" t="str">
            <v>127</v>
          </cell>
        </row>
        <row r="578">
          <cell r="A578" t="str">
            <v>STACJA ROBOCZA</v>
          </cell>
          <cell r="B578" t="str">
            <v>ZENITH Z STATION P200</v>
          </cell>
          <cell r="C578" t="str">
            <v>491-3027</v>
          </cell>
          <cell r="D578" t="str">
            <v>GVDD72904568</v>
          </cell>
          <cell r="E578" t="str">
            <v xml:space="preserve">MT </v>
          </cell>
          <cell r="F578" t="str">
            <v xml:space="preserve">KOŁATEK                  HALINA         </v>
          </cell>
          <cell r="G578" t="str">
            <v>U-72</v>
          </cell>
          <cell r="H578" t="str">
            <v>19</v>
          </cell>
          <cell r="I578" t="str">
            <v>19-19</v>
          </cell>
          <cell r="J578" t="str">
            <v>358</v>
          </cell>
          <cell r="K578" t="str">
            <v/>
          </cell>
          <cell r="L578" t="str">
            <v>200</v>
          </cell>
          <cell r="M578" t="str">
            <v>OK54J</v>
          </cell>
          <cell r="N578" t="str">
            <v/>
          </cell>
        </row>
        <row r="579">
          <cell r="A579" t="str">
            <v>STACJA ROBOCZA</v>
          </cell>
          <cell r="B579" t="str">
            <v>STACJA ROBOCZA</v>
          </cell>
          <cell r="C579" t="str">
            <v>491-3168</v>
          </cell>
          <cell r="D579" t="str">
            <v>24/3/98</v>
          </cell>
          <cell r="E579" t="str">
            <v xml:space="preserve">MT </v>
          </cell>
          <cell r="F579" t="str">
            <v xml:space="preserve">STRZELCZYK               HENRYK         </v>
          </cell>
          <cell r="G579" t="str">
            <v>U-72</v>
          </cell>
          <cell r="H579" t="str">
            <v>22</v>
          </cell>
          <cell r="I579" t="str">
            <v>19-18</v>
          </cell>
          <cell r="J579" t="str">
            <v>950</v>
          </cell>
          <cell r="K579" t="str">
            <v>491-03168</v>
          </cell>
          <cell r="L579" t="str">
            <v>266</v>
          </cell>
          <cell r="M579" t="str">
            <v/>
          </cell>
          <cell r="N579" t="str">
            <v>128</v>
          </cell>
        </row>
        <row r="580">
          <cell r="A580" t="str">
            <v>STACJA ROBOCZA</v>
          </cell>
          <cell r="B580" t="str">
            <v>NEC Power Mate VT P III 600</v>
          </cell>
          <cell r="C580" t="str">
            <v>491-4198</v>
          </cell>
          <cell r="D580" t="str">
            <v>0109060</v>
          </cell>
          <cell r="E580" t="str">
            <v xml:space="preserve">MT </v>
          </cell>
          <cell r="F580" t="str">
            <v xml:space="preserve">STRZELCZYK               HENRYK         </v>
          </cell>
          <cell r="G580" t="str">
            <v>U-72</v>
          </cell>
          <cell r="H580" t="str">
            <v>22</v>
          </cell>
          <cell r="I580" t="str">
            <v>19-18</v>
          </cell>
          <cell r="J580" t="str">
            <v>950</v>
          </cell>
          <cell r="K580" t="str">
            <v>491-04198</v>
          </cell>
          <cell r="L580" t="str">
            <v>600</v>
          </cell>
          <cell r="M580" t="str">
            <v>OK54J</v>
          </cell>
          <cell r="N580" t="str">
            <v>128</v>
          </cell>
        </row>
        <row r="581">
          <cell r="A581" t="str">
            <v>STACJA ROBOCZA</v>
          </cell>
          <cell r="B581" t="str">
            <v>NEC PowerMate VT Destop P III 450</v>
          </cell>
          <cell r="C581" t="str">
            <v>491-3860</v>
          </cell>
          <cell r="D581" t="str">
            <v>0746109</v>
          </cell>
          <cell r="E581" t="str">
            <v xml:space="preserve">MT </v>
          </cell>
          <cell r="F581" t="str">
            <v xml:space="preserve">SZATANIAK                JAN            </v>
          </cell>
          <cell r="G581" t="str">
            <v>U-72</v>
          </cell>
          <cell r="H581" t="str">
            <v>15</v>
          </cell>
          <cell r="I581" t="str">
            <v/>
          </cell>
          <cell r="J581" t="str">
            <v>864</v>
          </cell>
          <cell r="K581" t="str">
            <v>491-03860</v>
          </cell>
          <cell r="L581" t="str">
            <v>450</v>
          </cell>
          <cell r="M581" t="str">
            <v/>
          </cell>
          <cell r="N581" t="str">
            <v>64</v>
          </cell>
        </row>
        <row r="582">
          <cell r="A582" t="str">
            <v>STACJA ROBOCZA</v>
          </cell>
          <cell r="B582" t="str">
            <v>DELL Optiplex GX1MT 350</v>
          </cell>
          <cell r="C582" t="str">
            <v>491-3620</v>
          </cell>
          <cell r="D582" t="str">
            <v>PFON9</v>
          </cell>
          <cell r="E582" t="str">
            <v xml:space="preserve">MT </v>
          </cell>
          <cell r="F582" t="str">
            <v xml:space="preserve">NAJGIEBAUER              JOANNA         </v>
          </cell>
          <cell r="G582" t="str">
            <v>U-72</v>
          </cell>
          <cell r="H582" t="str">
            <v>19</v>
          </cell>
          <cell r="I582" t="str">
            <v>19-17</v>
          </cell>
          <cell r="J582" t="str">
            <v>658</v>
          </cell>
          <cell r="K582" t="str">
            <v/>
          </cell>
          <cell r="L582" t="str">
            <v>350</v>
          </cell>
          <cell r="M582" t="str">
            <v/>
          </cell>
          <cell r="N582" t="str">
            <v/>
          </cell>
        </row>
        <row r="583">
          <cell r="A583" t="str">
            <v>STACJA ROBOCZA</v>
          </cell>
          <cell r="B583" t="str">
            <v>DELL Optiplex GX150</v>
          </cell>
          <cell r="C583" t="str">
            <v>491-4859</v>
          </cell>
          <cell r="D583" t="str">
            <v>21RX60J</v>
          </cell>
          <cell r="E583" t="str">
            <v xml:space="preserve">MT </v>
          </cell>
          <cell r="F583" t="str">
            <v xml:space="preserve">STRZELCZYK               HENRYK         </v>
          </cell>
          <cell r="G583" t="str">
            <v>U-72</v>
          </cell>
          <cell r="H583" t="str">
            <v>22</v>
          </cell>
          <cell r="I583" t="str">
            <v>19-18</v>
          </cell>
          <cell r="J583" t="str">
            <v>950</v>
          </cell>
          <cell r="K583" t="str">
            <v>HENRYKS2</v>
          </cell>
          <cell r="L583" t="str">
            <v>1000</v>
          </cell>
          <cell r="M583" t="str">
            <v/>
          </cell>
          <cell r="N583" t="str">
            <v>255</v>
          </cell>
        </row>
        <row r="584">
          <cell r="A584" t="str">
            <v>STACJA ROBOCZA</v>
          </cell>
          <cell r="B584" t="str">
            <v>DELL Optiplex GX1L 266</v>
          </cell>
          <cell r="C584" t="str">
            <v>491-3220</v>
          </cell>
          <cell r="D584" t="str">
            <v>NM151</v>
          </cell>
          <cell r="E584" t="str">
            <v xml:space="preserve">MT </v>
          </cell>
          <cell r="F584" t="str">
            <v xml:space="preserve">PEŁKA                    JAN            </v>
          </cell>
          <cell r="G584" t="str">
            <v>U-12</v>
          </cell>
          <cell r="H584" t="str">
            <v>335</v>
          </cell>
          <cell r="I584" t="str">
            <v>19-02</v>
          </cell>
          <cell r="J584" t="str">
            <v>765</v>
          </cell>
          <cell r="K584" t="str">
            <v>491-03220</v>
          </cell>
          <cell r="L584" t="str">
            <v>266</v>
          </cell>
          <cell r="M584" t="str">
            <v/>
          </cell>
          <cell r="N584" t="str">
            <v>32</v>
          </cell>
        </row>
        <row r="585">
          <cell r="A585" t="str">
            <v>STACJA ROBOCZA</v>
          </cell>
          <cell r="B585" t="str">
            <v>COMPAQ DESKPRO EXD PIII 733</v>
          </cell>
          <cell r="C585" t="str">
            <v>491-4250</v>
          </cell>
          <cell r="D585" t="str">
            <v>8036FR4ZE457</v>
          </cell>
          <cell r="E585" t="str">
            <v xml:space="preserve">MT </v>
          </cell>
          <cell r="F585" t="str">
            <v xml:space="preserve">SZUMIGAJ-GROCHOCKA       ZOFIA          </v>
          </cell>
          <cell r="G585" t="str">
            <v>U-72</v>
          </cell>
          <cell r="H585" t="str">
            <v>115</v>
          </cell>
          <cell r="I585" t="str">
            <v>19-06</v>
          </cell>
          <cell r="J585" t="str">
            <v>941</v>
          </cell>
          <cell r="K585" t="str">
            <v>491-04250</v>
          </cell>
          <cell r="L585" t="str">
            <v>733</v>
          </cell>
          <cell r="M585" t="str">
            <v>OK54J</v>
          </cell>
          <cell r="N585" t="str">
            <v>127</v>
          </cell>
        </row>
        <row r="586">
          <cell r="A586" t="str">
            <v>STACJA ROBOCZA</v>
          </cell>
          <cell r="B586" t="str">
            <v>DELL Optiplex GX150</v>
          </cell>
          <cell r="C586" t="str">
            <v>491-4805</v>
          </cell>
          <cell r="D586" t="str">
            <v>GMRX60J</v>
          </cell>
          <cell r="E586" t="str">
            <v xml:space="preserve">MT </v>
          </cell>
          <cell r="F586" t="str">
            <v xml:space="preserve">PIOTROWSKA               DANUTA         </v>
          </cell>
          <cell r="G586" t="str">
            <v>U-72</v>
          </cell>
          <cell r="H586" t="str">
            <v>20</v>
          </cell>
          <cell r="I586" t="str">
            <v>12-73</v>
          </cell>
          <cell r="J586" t="str">
            <v>709</v>
          </cell>
          <cell r="K586" t="str">
            <v>491-04805</v>
          </cell>
          <cell r="L586" t="str">
            <v>1000</v>
          </cell>
          <cell r="M586" t="str">
            <v/>
          </cell>
          <cell r="N586" t="str">
            <v>255</v>
          </cell>
        </row>
        <row r="587">
          <cell r="A587" t="str">
            <v>STACJA ROBOCZA</v>
          </cell>
          <cell r="B587" t="str">
            <v>COMPAQ DESKPRO EXD PIII 733</v>
          </cell>
          <cell r="C587" t="str">
            <v>491-4297</v>
          </cell>
          <cell r="D587" t="str">
            <v>8036FR4ZE233</v>
          </cell>
          <cell r="E587" t="str">
            <v xml:space="preserve">MT </v>
          </cell>
          <cell r="F587" t="str">
            <v xml:space="preserve">PRÓCHENKO                JERZY          </v>
          </cell>
          <cell r="G587" t="str">
            <v>U-72</v>
          </cell>
          <cell r="H587" t="str">
            <v>22</v>
          </cell>
          <cell r="I587" t="str">
            <v>19-05</v>
          </cell>
          <cell r="J587" t="str">
            <v>702</v>
          </cell>
          <cell r="K587" t="str">
            <v>MTJERZYP</v>
          </cell>
          <cell r="L587" t="str">
            <v>733</v>
          </cell>
          <cell r="M587" t="str">
            <v>OK54J</v>
          </cell>
          <cell r="N587" t="str">
            <v/>
          </cell>
        </row>
        <row r="588">
          <cell r="A588" t="str">
            <v>STACJA ROBOCZA</v>
          </cell>
          <cell r="B588" t="str">
            <v>DELL Optiplex GX260 SD</v>
          </cell>
          <cell r="C588" t="str">
            <v>491-5103</v>
          </cell>
          <cell r="D588" t="str">
            <v>BHYGL0J</v>
          </cell>
          <cell r="E588" t="str">
            <v xml:space="preserve">MT </v>
          </cell>
          <cell r="F588" t="str">
            <v xml:space="preserve">RADWAŃSKI                TADEUSZ        </v>
          </cell>
          <cell r="G588" t="str">
            <v>U-72</v>
          </cell>
          <cell r="H588" t="str">
            <v>22</v>
          </cell>
          <cell r="I588" t="str">
            <v>12-32</v>
          </cell>
          <cell r="J588" t="str">
            <v>849</v>
          </cell>
          <cell r="K588" t="str">
            <v>491-05103</v>
          </cell>
          <cell r="L588" t="str">
            <v>2400</v>
          </cell>
          <cell r="M588" t="str">
            <v/>
          </cell>
          <cell r="N588" t="str">
            <v>254</v>
          </cell>
        </row>
        <row r="589">
          <cell r="A589" t="str">
            <v>NOTEBOOK</v>
          </cell>
          <cell r="B589" t="str">
            <v>NEC VERSA SX PII 366</v>
          </cell>
          <cell r="C589" t="str">
            <v>491-3950</v>
          </cell>
          <cell r="D589" t="str">
            <v>H055300005</v>
          </cell>
          <cell r="E589" t="str">
            <v xml:space="preserve">ND </v>
          </cell>
          <cell r="F589" t="str">
            <v xml:space="preserve">PAWŁOWSKI                ZDZISŁAW       </v>
          </cell>
          <cell r="G589" t="str">
            <v>U-11</v>
          </cell>
          <cell r="H589" t="str">
            <v>305</v>
          </cell>
          <cell r="I589" t="str">
            <v>19-20</v>
          </cell>
          <cell r="J589" t="str">
            <v>776</v>
          </cell>
          <cell r="K589" t="str">
            <v>491-03950</v>
          </cell>
          <cell r="L589" t="str">
            <v>366</v>
          </cell>
          <cell r="M589" t="str">
            <v/>
          </cell>
          <cell r="N589" t="str">
            <v>64</v>
          </cell>
        </row>
        <row r="590">
          <cell r="A590" t="str">
            <v>STACJA ROBOCZA</v>
          </cell>
          <cell r="B590" t="str">
            <v>ZENITH Z STATION P166</v>
          </cell>
          <cell r="C590" t="str">
            <v>491-2998</v>
          </cell>
          <cell r="D590" t="str">
            <v>GVDD72904598</v>
          </cell>
          <cell r="E590" t="str">
            <v xml:space="preserve">NK </v>
          </cell>
          <cell r="F590" t="str">
            <v xml:space="preserve">BABERT                   ZBIGNIEW       </v>
          </cell>
          <cell r="G590" t="str">
            <v>U-11</v>
          </cell>
          <cell r="H590" t="str">
            <v>405</v>
          </cell>
          <cell r="I590" t="str">
            <v>18-10</v>
          </cell>
          <cell r="J590" t="str">
            <v>75</v>
          </cell>
          <cell r="K590" t="str">
            <v>491-02998</v>
          </cell>
          <cell r="L590" t="str">
            <v>166</v>
          </cell>
          <cell r="M590" t="str">
            <v>OK55M</v>
          </cell>
          <cell r="N590" t="str">
            <v>64</v>
          </cell>
        </row>
        <row r="591">
          <cell r="A591" t="str">
            <v>STACJA ROBOCZA</v>
          </cell>
          <cell r="B591" t="str">
            <v>PENTIUM AMD K5 P90</v>
          </cell>
          <cell r="C591" t="str">
            <v>491-2689</v>
          </cell>
          <cell r="D591" t="str">
            <v>303288</v>
          </cell>
          <cell r="E591" t="str">
            <v xml:space="preserve">NK </v>
          </cell>
          <cell r="F591" t="str">
            <v xml:space="preserve">PISKORZ                  TERESA         </v>
          </cell>
          <cell r="G591" t="str">
            <v>U-11</v>
          </cell>
          <cell r="H591" t="str">
            <v>405</v>
          </cell>
          <cell r="I591" t="str">
            <v>18-11</v>
          </cell>
          <cell r="J591" t="str">
            <v>779</v>
          </cell>
          <cell r="K591" t="str">
            <v>491-02689</v>
          </cell>
          <cell r="L591" t="str">
            <v>366</v>
          </cell>
          <cell r="M591" t="str">
            <v/>
          </cell>
          <cell r="N591" t="str">
            <v>64</v>
          </cell>
        </row>
        <row r="592">
          <cell r="A592" t="str">
            <v>STACJA ROBOCZA</v>
          </cell>
          <cell r="B592" t="str">
            <v>DELL Optiplex GX1L 266</v>
          </cell>
          <cell r="C592" t="str">
            <v>491-3278</v>
          </cell>
          <cell r="D592" t="str">
            <v>NM191</v>
          </cell>
          <cell r="E592" t="str">
            <v xml:space="preserve">NP </v>
          </cell>
          <cell r="F592" t="str">
            <v xml:space="preserve">GRZEŚKOWIAK              DOMINIK        </v>
          </cell>
          <cell r="G592" t="str">
            <v>U-11</v>
          </cell>
          <cell r="H592" t="str">
            <v>406</v>
          </cell>
          <cell r="I592" t="str">
            <v>34-76</v>
          </cell>
          <cell r="J592" t="str">
            <v>9095</v>
          </cell>
          <cell r="K592" t="str">
            <v>491-03278</v>
          </cell>
          <cell r="L592" t="str">
            <v>266</v>
          </cell>
          <cell r="M592" t="str">
            <v>OK51J</v>
          </cell>
          <cell r="N592" t="str">
            <v>64</v>
          </cell>
        </row>
        <row r="593">
          <cell r="A593" t="str">
            <v>STACJA ROBOCZA</v>
          </cell>
          <cell r="B593" t="str">
            <v>DELL Optiplex GX240</v>
          </cell>
          <cell r="C593" t="str">
            <v>491-4912</v>
          </cell>
          <cell r="D593" t="str">
            <v>FLCK90J</v>
          </cell>
          <cell r="E593" t="str">
            <v xml:space="preserve">NP </v>
          </cell>
          <cell r="F593" t="str">
            <v xml:space="preserve">MICHEL                   JACEK          </v>
          </cell>
          <cell r="G593" t="str">
            <v>U-11</v>
          </cell>
          <cell r="H593" t="str">
            <v>404</v>
          </cell>
          <cell r="I593" t="str">
            <v>40-20</v>
          </cell>
          <cell r="J593" t="str">
            <v>9713</v>
          </cell>
          <cell r="K593" t="str">
            <v>491-4912</v>
          </cell>
          <cell r="L593" t="str">
            <v>2000</v>
          </cell>
          <cell r="M593" t="str">
            <v>OK55M</v>
          </cell>
          <cell r="N593" t="str">
            <v/>
          </cell>
        </row>
        <row r="594">
          <cell r="A594" t="str">
            <v>NOTEBOOK</v>
          </cell>
          <cell r="B594" t="str">
            <v>COMPAQ ARMADA E500 PIII 800</v>
          </cell>
          <cell r="C594" t="str">
            <v>491-4658</v>
          </cell>
          <cell r="D594" t="str">
            <v>3J17JSV1E30G</v>
          </cell>
          <cell r="E594" t="str">
            <v xml:space="preserve">NP </v>
          </cell>
          <cell r="F594" t="str">
            <v xml:space="preserve">GRZEŚKOWIAK              DOMINIK        </v>
          </cell>
          <cell r="G594" t="str">
            <v>U-11</v>
          </cell>
          <cell r="H594" t="str">
            <v>406</v>
          </cell>
          <cell r="I594" t="str">
            <v>34-76</v>
          </cell>
          <cell r="J594" t="str">
            <v>9095</v>
          </cell>
          <cell r="K594" t="str">
            <v>491-04658</v>
          </cell>
          <cell r="L594" t="str">
            <v>800</v>
          </cell>
          <cell r="M594" t="str">
            <v/>
          </cell>
          <cell r="N594" t="str">
            <v>128</v>
          </cell>
        </row>
        <row r="595">
          <cell r="A595" t="str">
            <v>STACJA ROBOCZA</v>
          </cell>
          <cell r="B595" t="str">
            <v>DELL Optiplex GX260 SD</v>
          </cell>
          <cell r="C595" t="str">
            <v>491-5041</v>
          </cell>
          <cell r="D595" t="str">
            <v>JMPFL0J</v>
          </cell>
          <cell r="E595" t="str">
            <v xml:space="preserve">NP </v>
          </cell>
          <cell r="F595" t="str">
            <v xml:space="preserve">KULA                     MAGDALENA      </v>
          </cell>
          <cell r="G595" t="str">
            <v>U-11</v>
          </cell>
          <cell r="H595" t="str">
            <v>303</v>
          </cell>
          <cell r="I595" t="str">
            <v>34-76</v>
          </cell>
          <cell r="J595" t="str">
            <v>9490</v>
          </cell>
          <cell r="K595" t="str">
            <v>491-05041</v>
          </cell>
          <cell r="L595" t="str">
            <v>2400</v>
          </cell>
          <cell r="M595" t="str">
            <v/>
          </cell>
          <cell r="N595" t="str">
            <v>254</v>
          </cell>
        </row>
        <row r="596">
          <cell r="A596" t="str">
            <v>STACJA ROBOCZA</v>
          </cell>
          <cell r="B596" t="str">
            <v>DELL Optiplex GX1L 266</v>
          </cell>
          <cell r="C596" t="str">
            <v>491-3377</v>
          </cell>
          <cell r="D596" t="str">
            <v>NM1CK</v>
          </cell>
          <cell r="E596" t="str">
            <v xml:space="preserve">NP </v>
          </cell>
          <cell r="F596" t="str">
            <v xml:space="preserve">SOCHA                    DANUTA         </v>
          </cell>
          <cell r="G596" t="str">
            <v>U-11</v>
          </cell>
          <cell r="H596" t="str">
            <v>406</v>
          </cell>
          <cell r="I596" t="str">
            <v>18-20</v>
          </cell>
          <cell r="J596" t="str">
            <v>867</v>
          </cell>
          <cell r="K596" t="str">
            <v>491-03377</v>
          </cell>
          <cell r="L596" t="str">
            <v>266</v>
          </cell>
          <cell r="M596" t="str">
            <v/>
          </cell>
          <cell r="N596" t="str">
            <v>32</v>
          </cell>
        </row>
        <row r="597">
          <cell r="A597" t="str">
            <v>STACJA ROBOCZA</v>
          </cell>
          <cell r="B597" t="str">
            <v>IVERSON 386</v>
          </cell>
          <cell r="C597" t="str">
            <v>491-1620/1725</v>
          </cell>
          <cell r="D597" t="str">
            <v>F1191-2479-001</v>
          </cell>
          <cell r="E597" t="str">
            <v xml:space="preserve">NP </v>
          </cell>
          <cell r="F597" t="str">
            <v xml:space="preserve">KULA                     MAGDALENA      </v>
          </cell>
          <cell r="G597" t="str">
            <v>U-11</v>
          </cell>
          <cell r="H597" t="str">
            <v>303</v>
          </cell>
          <cell r="I597" t="str">
            <v>34-76</v>
          </cell>
          <cell r="J597" t="str">
            <v>9490</v>
          </cell>
          <cell r="K597" t="str">
            <v/>
          </cell>
          <cell r="L597" t="str">
            <v>0</v>
          </cell>
          <cell r="M597" t="str">
            <v/>
          </cell>
          <cell r="N597" t="str">
            <v/>
          </cell>
        </row>
        <row r="598">
          <cell r="A598" t="str">
            <v>STACJA ROBOCZA</v>
          </cell>
          <cell r="B598" t="str">
            <v>KOMPUTER PC/AT</v>
          </cell>
          <cell r="C598" t="str">
            <v>491-1620/1688</v>
          </cell>
          <cell r="D598" t="str">
            <v>238018</v>
          </cell>
          <cell r="E598" t="str">
            <v xml:space="preserve">NP </v>
          </cell>
          <cell r="F598" t="str">
            <v xml:space="preserve">MARUSZAK                 ALICJA         </v>
          </cell>
          <cell r="G598" t="str">
            <v>U-11</v>
          </cell>
          <cell r="H598" t="str">
            <v>412</v>
          </cell>
          <cell r="I598" t="str">
            <v>18-21</v>
          </cell>
          <cell r="J598" t="str">
            <v>633</v>
          </cell>
          <cell r="K598" t="str">
            <v>491-01620-1688</v>
          </cell>
          <cell r="L598" t="str">
            <v>333</v>
          </cell>
          <cell r="M598" t="str">
            <v>OK55M</v>
          </cell>
          <cell r="N598" t="str">
            <v>192</v>
          </cell>
        </row>
        <row r="599">
          <cell r="A599" t="str">
            <v>STACJA ROBOCZA</v>
          </cell>
          <cell r="B599" t="str">
            <v>KOMPUTER 386SX</v>
          </cell>
          <cell r="C599" t="str">
            <v>491-1778</v>
          </cell>
          <cell r="D599" t="str">
            <v>019021/1703</v>
          </cell>
          <cell r="E599" t="str">
            <v xml:space="preserve">NP </v>
          </cell>
          <cell r="F599" t="str">
            <v xml:space="preserve">ŁAŻEWSKI                 WITOLD         </v>
          </cell>
          <cell r="G599" t="str">
            <v>U-9</v>
          </cell>
          <cell r="H599" t="str">
            <v>ROZGŁOŚNIA</v>
          </cell>
          <cell r="I599" t="str">
            <v>10-38</v>
          </cell>
          <cell r="J599" t="str">
            <v>541</v>
          </cell>
          <cell r="K599" t="str">
            <v>491-01778</v>
          </cell>
          <cell r="L599" t="str">
            <v>1700</v>
          </cell>
          <cell r="M599" t="str">
            <v/>
          </cell>
          <cell r="N599" t="str">
            <v>256</v>
          </cell>
        </row>
        <row r="600">
          <cell r="A600" t="str">
            <v>STACJA ROBOCZA</v>
          </cell>
          <cell r="B600" t="str">
            <v>DELL Optiplex GX150</v>
          </cell>
          <cell r="C600" t="str">
            <v>491-4700</v>
          </cell>
          <cell r="D600" t="str">
            <v>8LVX60J</v>
          </cell>
          <cell r="E600" t="str">
            <v xml:space="preserve">NP </v>
          </cell>
          <cell r="F600" t="str">
            <v xml:space="preserve">WÓJCIK                   ALEKSANDRA     </v>
          </cell>
          <cell r="G600" t="str">
            <v>U-11</v>
          </cell>
          <cell r="H600" t="str">
            <v>406</v>
          </cell>
          <cell r="I600" t="str">
            <v>18-20</v>
          </cell>
          <cell r="J600" t="str">
            <v>9711</v>
          </cell>
          <cell r="K600" t="str">
            <v>491-04700</v>
          </cell>
          <cell r="L600" t="str">
            <v>1000</v>
          </cell>
          <cell r="M600" t="str">
            <v/>
          </cell>
          <cell r="N600" t="str">
            <v>255</v>
          </cell>
        </row>
        <row r="601">
          <cell r="A601" t="str">
            <v>STACJA ROBOCZA</v>
          </cell>
          <cell r="B601" t="str">
            <v>NEC PowerMate VT Destop P III 450</v>
          </cell>
          <cell r="C601" t="str">
            <v>491-4052</v>
          </cell>
          <cell r="D601" t="str">
            <v>0287109</v>
          </cell>
          <cell r="E601" t="str">
            <v xml:space="preserve">NP </v>
          </cell>
          <cell r="F601" t="str">
            <v xml:space="preserve">SOWIŃSKA                 MARIA          </v>
          </cell>
          <cell r="G601" t="str">
            <v>U-11</v>
          </cell>
          <cell r="H601" t="str">
            <v>211</v>
          </cell>
          <cell r="I601" t="str">
            <v>16-40</v>
          </cell>
          <cell r="J601" t="str">
            <v>897</v>
          </cell>
          <cell r="K601" t="str">
            <v>491-04052</v>
          </cell>
          <cell r="L601" t="str">
            <v>450</v>
          </cell>
          <cell r="M601" t="str">
            <v/>
          </cell>
          <cell r="N601" t="str">
            <v>64</v>
          </cell>
        </row>
        <row r="602">
          <cell r="A602" t="str">
            <v>STACJA ROBOCZA</v>
          </cell>
          <cell r="B602" t="str">
            <v>NEC PowerMate VT Destop P III 450</v>
          </cell>
          <cell r="C602" t="str">
            <v>491-3934</v>
          </cell>
          <cell r="D602" t="str">
            <v>0282109</v>
          </cell>
          <cell r="E602" t="str">
            <v xml:space="preserve">NP </v>
          </cell>
          <cell r="F602" t="str">
            <v xml:space="preserve">GRZEŚKOWIAK              DOMINIK        </v>
          </cell>
          <cell r="G602" t="str">
            <v>U-11</v>
          </cell>
          <cell r="H602" t="str">
            <v>406</v>
          </cell>
          <cell r="I602" t="str">
            <v>34-76</v>
          </cell>
          <cell r="J602" t="str">
            <v>9095</v>
          </cell>
          <cell r="K602" t="str">
            <v>491-03934</v>
          </cell>
          <cell r="L602" t="str">
            <v>450</v>
          </cell>
          <cell r="M602" t="str">
            <v/>
          </cell>
          <cell r="N602" t="str">
            <v>128</v>
          </cell>
        </row>
        <row r="603">
          <cell r="A603" t="str">
            <v>STACJA ROBOCZA</v>
          </cell>
          <cell r="B603" t="str">
            <v>COMPAQ DESKPRO EXD PIII 733</v>
          </cell>
          <cell r="C603" t="str">
            <v>491-4476</v>
          </cell>
          <cell r="D603" t="str">
            <v>8036FR4ZE243</v>
          </cell>
          <cell r="E603" t="str">
            <v xml:space="preserve">NP </v>
          </cell>
          <cell r="F603" t="str">
            <v xml:space="preserve">PYCHOWSKA                TERESA         </v>
          </cell>
          <cell r="G603" t="str">
            <v>U-11</v>
          </cell>
          <cell r="H603" t="str">
            <v>412</v>
          </cell>
          <cell r="I603" t="str">
            <v>18-21</v>
          </cell>
          <cell r="J603" t="str">
            <v>771</v>
          </cell>
          <cell r="K603" t="str">
            <v>491-04476</v>
          </cell>
          <cell r="L603" t="str">
            <v>733</v>
          </cell>
          <cell r="M603" t="str">
            <v/>
          </cell>
          <cell r="N603" t="str">
            <v>127</v>
          </cell>
        </row>
        <row r="604">
          <cell r="A604" t="str">
            <v>STACJA ROBOCZA</v>
          </cell>
          <cell r="B604" t="str">
            <v>KOMPUTER 386SX</v>
          </cell>
          <cell r="C604" t="str">
            <v>491-1620/1731</v>
          </cell>
          <cell r="D604" t="str">
            <v>WY9112744</v>
          </cell>
          <cell r="E604" t="str">
            <v xml:space="preserve">NP </v>
          </cell>
          <cell r="F604" t="str">
            <v xml:space="preserve">WOŹNY                    PRZEMYSŁAW     </v>
          </cell>
          <cell r="G604" t="str">
            <v>U-11</v>
          </cell>
          <cell r="H604" t="str">
            <v>408</v>
          </cell>
          <cell r="I604" t="str">
            <v>18-20</v>
          </cell>
          <cell r="J604" t="str">
            <v>9474</v>
          </cell>
          <cell r="K604" t="str">
            <v>491-01620-1731</v>
          </cell>
          <cell r="L604" t="str">
            <v>366</v>
          </cell>
          <cell r="M604" t="str">
            <v/>
          </cell>
          <cell r="N604" t="str">
            <v>64</v>
          </cell>
        </row>
        <row r="605">
          <cell r="A605" t="str">
            <v>STACJA ROBOCZA</v>
          </cell>
          <cell r="B605" t="str">
            <v>DELL Optiplex GX150</v>
          </cell>
          <cell r="C605" t="str">
            <v>491-4847</v>
          </cell>
          <cell r="D605" t="str">
            <v>1TPX60J</v>
          </cell>
          <cell r="E605" t="str">
            <v xml:space="preserve">NR </v>
          </cell>
          <cell r="F605" t="str">
            <v xml:space="preserve">GAMROT                   GRAŻYNA        </v>
          </cell>
          <cell r="G605" t="str">
            <v>U-11</v>
          </cell>
          <cell r="H605" t="str">
            <v>712</v>
          </cell>
          <cell r="I605" t="str">
            <v>18-25</v>
          </cell>
          <cell r="J605" t="str">
            <v>255</v>
          </cell>
          <cell r="K605" t="str">
            <v>491-04847</v>
          </cell>
          <cell r="L605" t="str">
            <v>1000</v>
          </cell>
          <cell r="M605" t="str">
            <v/>
          </cell>
          <cell r="N605" t="str">
            <v>255</v>
          </cell>
        </row>
        <row r="606">
          <cell r="A606" t="str">
            <v>STACJA ROBOCZA</v>
          </cell>
          <cell r="B606" t="str">
            <v>DELL Optiplex GX150</v>
          </cell>
          <cell r="C606" t="str">
            <v>491-4834</v>
          </cell>
          <cell r="D606" t="str">
            <v>7WLZ60J</v>
          </cell>
          <cell r="E606" t="str">
            <v xml:space="preserve">NR </v>
          </cell>
          <cell r="F606" t="str">
            <v xml:space="preserve">KOWALCZYK-ŁASKA          HALINA         </v>
          </cell>
          <cell r="G606" t="str">
            <v>U-11</v>
          </cell>
          <cell r="H606" t="str">
            <v>712</v>
          </cell>
          <cell r="I606" t="str">
            <v/>
          </cell>
          <cell r="J606" t="str">
            <v>340</v>
          </cell>
          <cell r="K606" t="str">
            <v>491-04834</v>
          </cell>
          <cell r="L606" t="str">
            <v>1000</v>
          </cell>
          <cell r="M606" t="str">
            <v/>
          </cell>
          <cell r="N606" t="str">
            <v>255</v>
          </cell>
        </row>
        <row r="607">
          <cell r="A607" t="str">
            <v>STACJA ROBOCZA</v>
          </cell>
          <cell r="B607" t="str">
            <v>DELL Optiplex GX150</v>
          </cell>
          <cell r="C607" t="str">
            <v>491-4711</v>
          </cell>
          <cell r="D607" t="str">
            <v>BNVX60J</v>
          </cell>
          <cell r="E607" t="str">
            <v xml:space="preserve">NR </v>
          </cell>
          <cell r="F607" t="str">
            <v xml:space="preserve">DERYŁO                   WIESŁAW        </v>
          </cell>
          <cell r="G607" t="str">
            <v>U-11</v>
          </cell>
          <cell r="H607" t="str">
            <v>211</v>
          </cell>
          <cell r="I607" t="str">
            <v>18-25</v>
          </cell>
          <cell r="J607" t="str">
            <v>157</v>
          </cell>
          <cell r="K607" t="str">
            <v>491-04711</v>
          </cell>
          <cell r="L607" t="str">
            <v>1000</v>
          </cell>
          <cell r="M607" t="str">
            <v/>
          </cell>
          <cell r="N607" t="str">
            <v>255</v>
          </cell>
        </row>
        <row r="608">
          <cell r="A608" t="str">
            <v>NOTEBOOK</v>
          </cell>
          <cell r="B608" t="str">
            <v>DELL Latitude C640</v>
          </cell>
          <cell r="C608" t="str">
            <v>491-5064</v>
          </cell>
          <cell r="D608" t="str">
            <v>75RGL0J</v>
          </cell>
          <cell r="E608" t="str">
            <v xml:space="preserve">NR </v>
          </cell>
          <cell r="F608" t="str">
            <v xml:space="preserve">STRACHOCKA               JOLANTA        </v>
          </cell>
          <cell r="G608" t="str">
            <v>U-11</v>
          </cell>
          <cell r="H608" t="str">
            <v>712</v>
          </cell>
          <cell r="I608" t="str">
            <v>18-25</v>
          </cell>
          <cell r="J608" t="str">
            <v>918</v>
          </cell>
          <cell r="K608" t="str">
            <v/>
          </cell>
          <cell r="L608" t="str">
            <v>1800</v>
          </cell>
          <cell r="M608" t="str">
            <v/>
          </cell>
          <cell r="N608" t="str">
            <v/>
          </cell>
        </row>
        <row r="609">
          <cell r="A609" t="str">
            <v>STACJA ROBOCZA</v>
          </cell>
          <cell r="B609" t="str">
            <v>DELL Optiplex GX150</v>
          </cell>
          <cell r="C609" t="str">
            <v>491-4710</v>
          </cell>
          <cell r="D609" t="str">
            <v>3LVX60J</v>
          </cell>
          <cell r="E609" t="str">
            <v xml:space="preserve">NR </v>
          </cell>
          <cell r="F609" t="str">
            <v xml:space="preserve">LESZCZYŃSKA              MARIA          </v>
          </cell>
          <cell r="G609" t="str">
            <v>U-11</v>
          </cell>
          <cell r="H609" t="str">
            <v>211</v>
          </cell>
          <cell r="I609" t="str">
            <v/>
          </cell>
          <cell r="J609" t="str">
            <v>527</v>
          </cell>
          <cell r="K609" t="str">
            <v>491-04710</v>
          </cell>
          <cell r="L609" t="str">
            <v>1000</v>
          </cell>
          <cell r="M609" t="str">
            <v/>
          </cell>
          <cell r="N609" t="str">
            <v>255</v>
          </cell>
        </row>
        <row r="610">
          <cell r="A610" t="str">
            <v>NOTEBOOK</v>
          </cell>
          <cell r="B610" t="str">
            <v>LAPTOP M20</v>
          </cell>
          <cell r="C610" t="str">
            <v>491-1852</v>
          </cell>
          <cell r="D610" t="str">
            <v>H390300000 /117210013</v>
          </cell>
          <cell r="E610" t="str">
            <v xml:space="preserve">NR </v>
          </cell>
          <cell r="F610" t="str">
            <v xml:space="preserve">DERYŁO                   WIESŁAW        </v>
          </cell>
          <cell r="G610" t="str">
            <v>U-11</v>
          </cell>
          <cell r="H610" t="str">
            <v>211</v>
          </cell>
          <cell r="I610" t="str">
            <v>18-25</v>
          </cell>
          <cell r="J610" t="str">
            <v>157</v>
          </cell>
          <cell r="K610" t="str">
            <v>491-01852</v>
          </cell>
          <cell r="L610" t="str">
            <v>366</v>
          </cell>
          <cell r="M610" t="str">
            <v/>
          </cell>
          <cell r="N610" t="str">
            <v>64</v>
          </cell>
        </row>
        <row r="611">
          <cell r="A611" t="str">
            <v>STACJA ROBOCZA</v>
          </cell>
          <cell r="B611" t="str">
            <v>KOMPUTER PC/AT</v>
          </cell>
          <cell r="C611" t="str">
            <v>491-1620/1671</v>
          </cell>
          <cell r="D611" t="str">
            <v>238016</v>
          </cell>
          <cell r="E611" t="str">
            <v xml:space="preserve">NR </v>
          </cell>
          <cell r="F611" t="str">
            <v xml:space="preserve">DERYŁO                   WIESŁAW        </v>
          </cell>
          <cell r="G611" t="str">
            <v>U-11</v>
          </cell>
          <cell r="H611" t="str">
            <v>211</v>
          </cell>
          <cell r="I611" t="str">
            <v>18-25</v>
          </cell>
          <cell r="J611" t="str">
            <v>157</v>
          </cell>
          <cell r="K611" t="str">
            <v>491-1620_1671</v>
          </cell>
          <cell r="L611" t="str">
            <v>400</v>
          </cell>
          <cell r="M611" t="str">
            <v>NIE UZYWANY</v>
          </cell>
          <cell r="N611" t="str">
            <v/>
          </cell>
        </row>
        <row r="612">
          <cell r="A612" t="str">
            <v>NOTEBOOK</v>
          </cell>
          <cell r="B612" t="str">
            <v>COMPAQ ARMADA 4131T</v>
          </cell>
          <cell r="C612" t="str">
            <v>491-2899</v>
          </cell>
          <cell r="D612" t="str">
            <v>8715HYE11245</v>
          </cell>
          <cell r="E612" t="str">
            <v xml:space="preserve">NR </v>
          </cell>
          <cell r="F612" t="str">
            <v xml:space="preserve">DERYŁO                   WIESŁAW        </v>
          </cell>
          <cell r="G612" t="str">
            <v>U-11</v>
          </cell>
          <cell r="H612" t="str">
            <v>211</v>
          </cell>
          <cell r="I612" t="str">
            <v>18-25</v>
          </cell>
          <cell r="J612" t="str">
            <v>157</v>
          </cell>
          <cell r="K612" t="str">
            <v/>
          </cell>
          <cell r="L612" t="str">
            <v>133</v>
          </cell>
          <cell r="M612" t="str">
            <v/>
          </cell>
          <cell r="N612" t="str">
            <v/>
          </cell>
        </row>
        <row r="613">
          <cell r="A613" t="str">
            <v>STACJA ROBOCZA</v>
          </cell>
          <cell r="B613" t="str">
            <v>DELL Optiplex GX150</v>
          </cell>
          <cell r="C613" t="str">
            <v>491-4838</v>
          </cell>
          <cell r="D613" t="str">
            <v>7LRX60J</v>
          </cell>
          <cell r="E613" t="str">
            <v>NZB</v>
          </cell>
          <cell r="F613" t="str">
            <v xml:space="preserve">ARASZKIEWICZ             ELŻBIETA       </v>
          </cell>
          <cell r="G613" t="str">
            <v>U-11</v>
          </cell>
          <cell r="H613" t="str">
            <v>404</v>
          </cell>
          <cell r="I613" t="str">
            <v>18-42</v>
          </cell>
          <cell r="J613" t="str">
            <v>8</v>
          </cell>
          <cell r="K613" t="str">
            <v>491-04838</v>
          </cell>
          <cell r="L613" t="str">
            <v>1000</v>
          </cell>
          <cell r="M613" t="str">
            <v/>
          </cell>
          <cell r="N613" t="str">
            <v>255</v>
          </cell>
        </row>
        <row r="614">
          <cell r="A614" t="str">
            <v>STACJA ROBOCZA</v>
          </cell>
          <cell r="B614" t="str">
            <v>NEC Power Mate VT P III 600</v>
          </cell>
          <cell r="C614" t="str">
            <v>491-4225</v>
          </cell>
          <cell r="D614" t="str">
            <v>0057060</v>
          </cell>
          <cell r="E614" t="str">
            <v>NZB</v>
          </cell>
          <cell r="F614" t="str">
            <v xml:space="preserve">DZIKI                    JAN            </v>
          </cell>
          <cell r="G614" t="str">
            <v>U-11</v>
          </cell>
          <cell r="H614" t="str">
            <v>404</v>
          </cell>
          <cell r="I614" t="str">
            <v>40-40</v>
          </cell>
          <cell r="J614" t="str">
            <v>9078</v>
          </cell>
          <cell r="K614" t="str">
            <v>491-04225</v>
          </cell>
          <cell r="L614" t="str">
            <v>600</v>
          </cell>
          <cell r="M614" t="str">
            <v/>
          </cell>
          <cell r="N614" t="str">
            <v>128</v>
          </cell>
        </row>
        <row r="615">
          <cell r="A615" t="str">
            <v>STACJA ROBOCZA</v>
          </cell>
          <cell r="B615" t="str">
            <v>KOMPUTER 486SX</v>
          </cell>
          <cell r="C615" t="str">
            <v>491-1620/8895</v>
          </cell>
          <cell r="D615" t="str">
            <v>8895/114</v>
          </cell>
          <cell r="E615" t="str">
            <v>NZB</v>
          </cell>
          <cell r="F615" t="str">
            <v xml:space="preserve">POKORSKI                 KRZYSZTOF      </v>
          </cell>
          <cell r="G615" t="str">
            <v>U-11</v>
          </cell>
          <cell r="H615" t="str">
            <v>404</v>
          </cell>
          <cell r="I615" t="str">
            <v>35-59</v>
          </cell>
          <cell r="J615" t="str">
            <v>9126</v>
          </cell>
          <cell r="K615" t="str">
            <v/>
          </cell>
          <cell r="L615" t="str">
            <v>0</v>
          </cell>
          <cell r="M615" t="str">
            <v/>
          </cell>
          <cell r="N615" t="str">
            <v/>
          </cell>
        </row>
        <row r="616">
          <cell r="A616" t="str">
            <v>STACJA ROBOCZA</v>
          </cell>
          <cell r="B616" t="str">
            <v>DELL Optiplex GX150</v>
          </cell>
          <cell r="C616" t="str">
            <v>491-4845</v>
          </cell>
          <cell r="D616" t="str">
            <v>9PRX60J</v>
          </cell>
          <cell r="E616" t="str">
            <v>NZB</v>
          </cell>
          <cell r="F616" t="str">
            <v xml:space="preserve">POKORSKI                 KRZYSZTOF      </v>
          </cell>
          <cell r="G616" t="str">
            <v>U-11</v>
          </cell>
          <cell r="H616" t="str">
            <v>404</v>
          </cell>
          <cell r="I616" t="str">
            <v>35-59</v>
          </cell>
          <cell r="J616" t="str">
            <v>9126</v>
          </cell>
          <cell r="K616" t="str">
            <v>491-04845</v>
          </cell>
          <cell r="L616" t="str">
            <v>1000</v>
          </cell>
          <cell r="M616" t="str">
            <v>OK55M</v>
          </cell>
          <cell r="N616" t="str">
            <v>255</v>
          </cell>
        </row>
        <row r="617">
          <cell r="A617" t="str">
            <v>STACJA ROBOCZA</v>
          </cell>
          <cell r="B617" t="str">
            <v>DELL Optiplex GX150</v>
          </cell>
          <cell r="C617" t="str">
            <v>491-4844</v>
          </cell>
          <cell r="D617" t="str">
            <v>BLRX60J</v>
          </cell>
          <cell r="E617" t="str">
            <v>NZB</v>
          </cell>
          <cell r="F617" t="str">
            <v xml:space="preserve">POKORSKI                 KRZYSZTOF      </v>
          </cell>
          <cell r="G617" t="str">
            <v>U-11</v>
          </cell>
          <cell r="H617" t="str">
            <v>404</v>
          </cell>
          <cell r="I617" t="str">
            <v>35-59</v>
          </cell>
          <cell r="J617" t="str">
            <v>9126</v>
          </cell>
          <cell r="K617" t="str">
            <v/>
          </cell>
          <cell r="L617" t="str">
            <v>1000</v>
          </cell>
          <cell r="M617" t="str">
            <v>ZINWENTARYZOWANY</v>
          </cell>
          <cell r="N617" t="str">
            <v/>
          </cell>
        </row>
        <row r="618">
          <cell r="A618" t="str">
            <v>STACJA ROBOCZA</v>
          </cell>
          <cell r="B618" t="str">
            <v>KOMPUTER 486SX</v>
          </cell>
          <cell r="C618" t="str">
            <v>491-1620/8885</v>
          </cell>
          <cell r="D618" t="str">
            <v>8885/114</v>
          </cell>
          <cell r="E618" t="str">
            <v>NZB</v>
          </cell>
          <cell r="F618" t="str">
            <v xml:space="preserve">POKORSKI                 KRZYSZTOF      </v>
          </cell>
          <cell r="G618" t="str">
            <v>U-11</v>
          </cell>
          <cell r="H618" t="str">
            <v>404</v>
          </cell>
          <cell r="I618" t="str">
            <v>35-59</v>
          </cell>
          <cell r="J618" t="str">
            <v>9126</v>
          </cell>
          <cell r="K618" t="str">
            <v>KRZYSZTOFP</v>
          </cell>
          <cell r="L618" t="str">
            <v>0</v>
          </cell>
          <cell r="M618" t="str">
            <v>OK55M</v>
          </cell>
          <cell r="N618" t="str">
            <v/>
          </cell>
        </row>
        <row r="619">
          <cell r="A619" t="str">
            <v>STACJA ROBOCZA</v>
          </cell>
          <cell r="B619" t="str">
            <v>DELL Optiplex GX150</v>
          </cell>
          <cell r="C619" t="str">
            <v>491-4839</v>
          </cell>
          <cell r="D619" t="str">
            <v>3QRX60J</v>
          </cell>
          <cell r="E619" t="str">
            <v>NZB</v>
          </cell>
          <cell r="F619" t="str">
            <v xml:space="preserve">POKORSKI                 KRZYSZTOF      </v>
          </cell>
          <cell r="G619" t="str">
            <v>U-11</v>
          </cell>
          <cell r="H619" t="str">
            <v>404</v>
          </cell>
          <cell r="I619" t="str">
            <v>35-59</v>
          </cell>
          <cell r="J619" t="str">
            <v>9126</v>
          </cell>
          <cell r="K619" t="str">
            <v/>
          </cell>
          <cell r="L619" t="str">
            <v>1000</v>
          </cell>
          <cell r="M619" t="str">
            <v>BEZ SIECI</v>
          </cell>
          <cell r="N619" t="str">
            <v/>
          </cell>
        </row>
        <row r="620">
          <cell r="A620" t="str">
            <v>STACJA ROBOCZA</v>
          </cell>
          <cell r="B620" t="str">
            <v>NEC Power Mate VT P III 600</v>
          </cell>
          <cell r="C620" t="str">
            <v>491-4218</v>
          </cell>
          <cell r="D620" t="str">
            <v>0058060</v>
          </cell>
          <cell r="E620" t="str">
            <v>NZJ</v>
          </cell>
          <cell r="F620" t="str">
            <v xml:space="preserve">WARCHOŁ                  MARIUSZ        </v>
          </cell>
          <cell r="G620" t="str">
            <v>U-11</v>
          </cell>
          <cell r="H620" t="str">
            <v>711</v>
          </cell>
          <cell r="I620" t="str">
            <v>40-53</v>
          </cell>
          <cell r="J620" t="str">
            <v>5330</v>
          </cell>
          <cell r="K620" t="str">
            <v>491-04218</v>
          </cell>
          <cell r="L620" t="str">
            <v>600</v>
          </cell>
          <cell r="M620" t="str">
            <v/>
          </cell>
          <cell r="N620" t="str">
            <v>64</v>
          </cell>
        </row>
        <row r="621">
          <cell r="A621" t="str">
            <v>STACJA ROBOCZA</v>
          </cell>
          <cell r="B621" t="str">
            <v>COMPAQ DESKPRO EXDT</v>
          </cell>
          <cell r="C621" t="str">
            <v>491-4660</v>
          </cell>
          <cell r="D621" t="str">
            <v>8124FR4Z0G3K</v>
          </cell>
          <cell r="E621" t="str">
            <v>NZJ</v>
          </cell>
          <cell r="F621" t="str">
            <v xml:space="preserve">KOZAKOWSKA               DANUTA         </v>
          </cell>
          <cell r="G621" t="str">
            <v>U-11</v>
          </cell>
          <cell r="H621" t="str">
            <v>711</v>
          </cell>
          <cell r="I621" t="str">
            <v>40-53</v>
          </cell>
          <cell r="J621" t="str">
            <v>5637</v>
          </cell>
          <cell r="K621" t="str">
            <v>491-04660</v>
          </cell>
          <cell r="L621" t="str">
            <v>1000</v>
          </cell>
          <cell r="M621" t="str">
            <v/>
          </cell>
          <cell r="N621" t="str">
            <v>63</v>
          </cell>
        </row>
        <row r="622">
          <cell r="A622" t="str">
            <v>STACJA ROBOCZA</v>
          </cell>
          <cell r="B622" t="str">
            <v>NEC Power Mate VT P III 600</v>
          </cell>
          <cell r="C622" t="str">
            <v>491-4215</v>
          </cell>
          <cell r="D622" t="str">
            <v>0121060</v>
          </cell>
          <cell r="E622" t="str">
            <v>NZJ</v>
          </cell>
          <cell r="F622" t="str">
            <v xml:space="preserve">DUDEK                    CECYLIA        </v>
          </cell>
          <cell r="G622" t="str">
            <v>U-11</v>
          </cell>
          <cell r="H622" t="str">
            <v>408</v>
          </cell>
          <cell r="I622" t="str">
            <v>17-28</v>
          </cell>
          <cell r="J622" t="str">
            <v>8211</v>
          </cell>
          <cell r="K622" t="str">
            <v>491-04215</v>
          </cell>
          <cell r="L622" t="str">
            <v>600</v>
          </cell>
          <cell r="M622" t="str">
            <v/>
          </cell>
          <cell r="N622" t="str">
            <v>64</v>
          </cell>
        </row>
        <row r="623">
          <cell r="A623" t="str">
            <v>STACJA ROBOCZA</v>
          </cell>
          <cell r="B623" t="str">
            <v>NEC PowerMate VT Destop P III 450</v>
          </cell>
          <cell r="C623" t="str">
            <v>491-4023</v>
          </cell>
          <cell r="D623" t="str">
            <v>0684109</v>
          </cell>
          <cell r="E623" t="str">
            <v>NZJ</v>
          </cell>
          <cell r="F623" t="str">
            <v xml:space="preserve">KUDAJ                    JAROSŁAW       </v>
          </cell>
          <cell r="G623" t="str">
            <v>U-17</v>
          </cell>
          <cell r="H623" t="str">
            <v>9</v>
          </cell>
          <cell r="I623" t="str">
            <v>21-32</v>
          </cell>
          <cell r="J623" t="str">
            <v>6751</v>
          </cell>
          <cell r="K623" t="str">
            <v>491-04023</v>
          </cell>
          <cell r="L623" t="str">
            <v>450</v>
          </cell>
          <cell r="M623" t="str">
            <v/>
          </cell>
          <cell r="N623" t="str">
            <v>511</v>
          </cell>
        </row>
        <row r="624">
          <cell r="A624" t="str">
            <v>STACJA ROBOCZA</v>
          </cell>
          <cell r="B624" t="str">
            <v>NEC Power Mate VT P III 600</v>
          </cell>
          <cell r="C624" t="str">
            <v>491-4217</v>
          </cell>
          <cell r="D624" t="str">
            <v>0047060</v>
          </cell>
          <cell r="E624" t="str">
            <v>NZJ</v>
          </cell>
          <cell r="F624" t="str">
            <v xml:space="preserve">FRĄTCZAK                 TADEUSZ        </v>
          </cell>
          <cell r="G624" t="str">
            <v>U-11</v>
          </cell>
          <cell r="H624" t="str">
            <v>408</v>
          </cell>
          <cell r="I624" t="str">
            <v>17-28</v>
          </cell>
          <cell r="J624" t="str">
            <v>186</v>
          </cell>
          <cell r="K624" t="str">
            <v>491-04217</v>
          </cell>
          <cell r="L624" t="str">
            <v>600</v>
          </cell>
          <cell r="M624" t="str">
            <v/>
          </cell>
          <cell r="N624" t="str">
            <v>192</v>
          </cell>
        </row>
        <row r="625">
          <cell r="A625" t="str">
            <v>STACJA ROBOCZA</v>
          </cell>
          <cell r="B625" t="str">
            <v>DELL Optiplex GX150</v>
          </cell>
          <cell r="C625" t="str">
            <v>491-4771</v>
          </cell>
          <cell r="D625" t="str">
            <v>CKVX60J</v>
          </cell>
          <cell r="E625" t="str">
            <v>NZO</v>
          </cell>
          <cell r="F625" t="str">
            <v xml:space="preserve">JANIK                    PAWEŁ          </v>
          </cell>
          <cell r="G625" t="str">
            <v>U-11</v>
          </cell>
          <cell r="H625" t="str">
            <v>308a</v>
          </cell>
          <cell r="I625" t="str">
            <v>40-23</v>
          </cell>
          <cell r="J625" t="str">
            <v>9612</v>
          </cell>
          <cell r="K625" t="str">
            <v>491-04771</v>
          </cell>
          <cell r="L625" t="str">
            <v>1000</v>
          </cell>
          <cell r="M625" t="str">
            <v/>
          </cell>
          <cell r="N625" t="str">
            <v>255</v>
          </cell>
        </row>
        <row r="626">
          <cell r="A626" t="str">
            <v>NOTEBOOK</v>
          </cell>
          <cell r="B626" t="str">
            <v>Dell Latitude CPi 300XT</v>
          </cell>
          <cell r="C626" t="str">
            <v>491-3574</v>
          </cell>
          <cell r="D626" t="str">
            <v>ZL83Y</v>
          </cell>
          <cell r="E626" t="str">
            <v>NZO</v>
          </cell>
          <cell r="F626" t="str">
            <v xml:space="preserve">DOMAN                    DARIUSZ        </v>
          </cell>
          <cell r="G626" t="str">
            <v>U-11</v>
          </cell>
          <cell r="H626" t="str">
            <v>308</v>
          </cell>
          <cell r="I626" t="str">
            <v>11-89</v>
          </cell>
          <cell r="J626" t="str">
            <v>9593</v>
          </cell>
          <cell r="K626" t="str">
            <v>491-03574</v>
          </cell>
          <cell r="L626" t="str">
            <v>300</v>
          </cell>
          <cell r="M626" t="str">
            <v/>
          </cell>
          <cell r="N626" t="str">
            <v>32</v>
          </cell>
        </row>
        <row r="627">
          <cell r="A627" t="str">
            <v>STACJA ROBOCZA</v>
          </cell>
          <cell r="B627" t="str">
            <v>COMPAQ DESKPRO EXD PIII 733</v>
          </cell>
          <cell r="C627" t="str">
            <v>491-4468</v>
          </cell>
          <cell r="D627" t="str">
            <v>8036FR4ZE584</v>
          </cell>
          <cell r="E627" t="str">
            <v>NZO</v>
          </cell>
          <cell r="F627" t="str">
            <v xml:space="preserve">ALAMA                    GRAŻYNA        </v>
          </cell>
          <cell r="G627" t="str">
            <v>U-11</v>
          </cell>
          <cell r="H627" t="str">
            <v>308</v>
          </cell>
          <cell r="I627" t="str">
            <v>11-89</v>
          </cell>
          <cell r="J627" t="str">
            <v>609</v>
          </cell>
          <cell r="K627" t="str">
            <v>491-04468</v>
          </cell>
          <cell r="L627" t="str">
            <v>733</v>
          </cell>
          <cell r="M627" t="str">
            <v/>
          </cell>
          <cell r="N627" t="str">
            <v>127</v>
          </cell>
        </row>
        <row r="628">
          <cell r="A628" t="str">
            <v>STACJA ROBOCZA</v>
          </cell>
          <cell r="B628" t="str">
            <v>DELL Optiplex GX150</v>
          </cell>
          <cell r="C628" t="str">
            <v>491-4770</v>
          </cell>
          <cell r="D628" t="str">
            <v>DMVX60J</v>
          </cell>
          <cell r="E628" t="str">
            <v>NZO</v>
          </cell>
          <cell r="F628" t="str">
            <v xml:space="preserve">DOMAN                    DARIUSZ        </v>
          </cell>
          <cell r="G628" t="str">
            <v>U-11</v>
          </cell>
          <cell r="H628" t="str">
            <v>308</v>
          </cell>
          <cell r="I628" t="str">
            <v>11-89</v>
          </cell>
          <cell r="J628" t="str">
            <v>9593</v>
          </cell>
          <cell r="K628" t="str">
            <v>491-04770</v>
          </cell>
          <cell r="L628" t="str">
            <v>1000</v>
          </cell>
          <cell r="M628" t="str">
            <v/>
          </cell>
          <cell r="N628" t="str">
            <v>255</v>
          </cell>
        </row>
        <row r="629">
          <cell r="A629" t="str">
            <v>STACJA ROBOCZA</v>
          </cell>
          <cell r="B629" t="str">
            <v>DELL Optiplex GX150</v>
          </cell>
          <cell r="C629" t="str">
            <v>491-4843</v>
          </cell>
          <cell r="D629" t="str">
            <v>7QRX60J</v>
          </cell>
          <cell r="E629" t="str">
            <v xml:space="preserve">PA </v>
          </cell>
          <cell r="F629" t="str">
            <v xml:space="preserve">DOMIAN                   EWA            </v>
          </cell>
          <cell r="G629" t="str">
            <v>U-11</v>
          </cell>
          <cell r="H629" t="str">
            <v>607</v>
          </cell>
          <cell r="I629" t="str">
            <v>40-29</v>
          </cell>
          <cell r="J629" t="str">
            <v>991</v>
          </cell>
          <cell r="K629" t="str">
            <v>491-04843</v>
          </cell>
          <cell r="L629" t="str">
            <v>1000</v>
          </cell>
          <cell r="M629" t="str">
            <v/>
          </cell>
          <cell r="N629" t="str">
            <v>255</v>
          </cell>
        </row>
        <row r="630">
          <cell r="A630" t="str">
            <v>STACJA ROBOCZA</v>
          </cell>
          <cell r="B630" t="str">
            <v>COMPAQ DESKPRO EXD PIII 733</v>
          </cell>
          <cell r="C630" t="str">
            <v>491-4502</v>
          </cell>
          <cell r="D630" t="str">
            <v>8036FR4ZE477</v>
          </cell>
          <cell r="E630" t="str">
            <v xml:space="preserve">PA </v>
          </cell>
          <cell r="F630" t="str">
            <v xml:space="preserve">RYCHLEWICZ               JOANNA         </v>
          </cell>
          <cell r="G630" t="str">
            <v>U-9</v>
          </cell>
          <cell r="H630" t="str">
            <v>9</v>
          </cell>
          <cell r="I630" t="str">
            <v>11-92</v>
          </cell>
          <cell r="J630" t="str">
            <v>853</v>
          </cell>
          <cell r="K630" t="str">
            <v>491-04502</v>
          </cell>
          <cell r="L630" t="str">
            <v>733</v>
          </cell>
          <cell r="M630" t="str">
            <v/>
          </cell>
          <cell r="N630" t="str">
            <v>127</v>
          </cell>
        </row>
        <row r="631">
          <cell r="A631" t="str">
            <v>STACJA ROBOCZA</v>
          </cell>
          <cell r="B631" t="str">
            <v>DELL Optiplex GX150</v>
          </cell>
          <cell r="C631" t="str">
            <v>491-4842</v>
          </cell>
          <cell r="D631" t="str">
            <v>CQRX60J</v>
          </cell>
          <cell r="E631" t="str">
            <v xml:space="preserve">PA </v>
          </cell>
          <cell r="F631" t="str">
            <v xml:space="preserve">PAWLACZYK                JAN            </v>
          </cell>
          <cell r="G631" t="str">
            <v>U-17</v>
          </cell>
          <cell r="H631" t="str">
            <v>90</v>
          </cell>
          <cell r="I631" t="str">
            <v/>
          </cell>
          <cell r="J631" t="str">
            <v>741</v>
          </cell>
          <cell r="K631" t="str">
            <v>491-04842</v>
          </cell>
          <cell r="L631" t="str">
            <v>1000</v>
          </cell>
          <cell r="M631" t="str">
            <v/>
          </cell>
          <cell r="N631" t="str">
            <v>255</v>
          </cell>
        </row>
        <row r="632">
          <cell r="A632" t="str">
            <v>STACJA ROBOCZA</v>
          </cell>
          <cell r="B632" t="str">
            <v>DELL Optiplex GX1L 266</v>
          </cell>
          <cell r="C632" t="str">
            <v>491-3420</v>
          </cell>
          <cell r="D632" t="str">
            <v>NM1FP</v>
          </cell>
          <cell r="E632" t="str">
            <v xml:space="preserve">PA </v>
          </cell>
          <cell r="F632" t="str">
            <v xml:space="preserve">PAZOŁA                   BOGUSŁAW       </v>
          </cell>
          <cell r="G632" t="str">
            <v>U-11</v>
          </cell>
          <cell r="H632" t="str">
            <v>713</v>
          </cell>
          <cell r="I632" t="str">
            <v>19-73 19-72</v>
          </cell>
          <cell r="J632" t="str">
            <v>731</v>
          </cell>
          <cell r="K632" t="str">
            <v>491-03420</v>
          </cell>
          <cell r="L632" t="str">
            <v>266</v>
          </cell>
          <cell r="M632" t="str">
            <v/>
          </cell>
          <cell r="N632" t="str">
            <v>160</v>
          </cell>
        </row>
        <row r="633">
          <cell r="A633" t="str">
            <v>STACJA ROBOCZA</v>
          </cell>
          <cell r="B633" t="str">
            <v>DELL Optiplex GX1L 266</v>
          </cell>
          <cell r="C633" t="str">
            <v>491-3243</v>
          </cell>
          <cell r="D633" t="str">
            <v>NM19R</v>
          </cell>
          <cell r="E633" t="str">
            <v xml:space="preserve">PA </v>
          </cell>
          <cell r="F633" t="str">
            <v xml:space="preserve">ALEKSIEJCZYK             MAŁGORZATA     </v>
          </cell>
          <cell r="G633" t="str">
            <v>U-9</v>
          </cell>
          <cell r="H633" t="str">
            <v>9</v>
          </cell>
          <cell r="I633" t="str">
            <v>20-12</v>
          </cell>
          <cell r="J633" t="str">
            <v>7</v>
          </cell>
          <cell r="K633" t="str">
            <v>491-03243</v>
          </cell>
          <cell r="L633" t="str">
            <v>266</v>
          </cell>
          <cell r="M633" t="str">
            <v/>
          </cell>
          <cell r="N633" t="str">
            <v>128</v>
          </cell>
        </row>
        <row r="634">
          <cell r="A634" t="str">
            <v>STACJA ROBOCZA</v>
          </cell>
          <cell r="B634" t="str">
            <v>NEC PowerMate VT Destop P III 450</v>
          </cell>
          <cell r="C634" t="str">
            <v>491-3893</v>
          </cell>
          <cell r="D634" t="str">
            <v>0257109</v>
          </cell>
          <cell r="E634" t="str">
            <v xml:space="preserve">PA </v>
          </cell>
          <cell r="F634" t="str">
            <v xml:space="preserve">NOWAK                    DANUTA         </v>
          </cell>
          <cell r="G634" t="str">
            <v>U-11</v>
          </cell>
          <cell r="H634" t="str">
            <v>409</v>
          </cell>
          <cell r="I634" t="str">
            <v>11-87</v>
          </cell>
          <cell r="J634" t="str">
            <v>5369</v>
          </cell>
          <cell r="K634" t="str">
            <v>491-03893</v>
          </cell>
          <cell r="L634" t="str">
            <v>450</v>
          </cell>
          <cell r="M634" t="str">
            <v>BRAK GNIAZDA SIEC.</v>
          </cell>
          <cell r="N634" t="str">
            <v>64</v>
          </cell>
        </row>
        <row r="635">
          <cell r="A635" t="str">
            <v>STACJA ROBOCZA</v>
          </cell>
          <cell r="B635" t="str">
            <v>DELL Optiplex GX150</v>
          </cell>
          <cell r="C635" t="str">
            <v>491-4840</v>
          </cell>
          <cell r="D635" t="str">
            <v>3RRX60J</v>
          </cell>
          <cell r="E635" t="str">
            <v xml:space="preserve">PA </v>
          </cell>
          <cell r="F635" t="str">
            <v xml:space="preserve">ŻENDARSKI                MIROSŁAW       </v>
          </cell>
          <cell r="G635" t="str">
            <v>U-17</v>
          </cell>
          <cell r="H635" t="str">
            <v>88</v>
          </cell>
          <cell r="I635" t="str">
            <v>40-03</v>
          </cell>
          <cell r="J635" t="str">
            <v>1146</v>
          </cell>
          <cell r="K635" t="str">
            <v>491-04840</v>
          </cell>
          <cell r="L635" t="str">
            <v>1000</v>
          </cell>
          <cell r="M635" t="str">
            <v/>
          </cell>
          <cell r="N635" t="str">
            <v>255</v>
          </cell>
        </row>
        <row r="636">
          <cell r="A636" t="str">
            <v>STACJA ROBOCZA</v>
          </cell>
          <cell r="B636" t="str">
            <v>COMPAQ DESKPRO EXD PIII 733</v>
          </cell>
          <cell r="C636" t="str">
            <v>491-4309</v>
          </cell>
          <cell r="D636" t="str">
            <v>8037FR4Z2742</v>
          </cell>
          <cell r="E636" t="str">
            <v xml:space="preserve">PA </v>
          </cell>
          <cell r="F636" t="str">
            <v xml:space="preserve">TESKOWSKA                EWA            </v>
          </cell>
          <cell r="G636" t="str">
            <v>U-9</v>
          </cell>
          <cell r="H636" t="str">
            <v>9</v>
          </cell>
          <cell r="I636" t="str">
            <v>20-12</v>
          </cell>
          <cell r="J636" t="str">
            <v>5247</v>
          </cell>
          <cell r="K636" t="str">
            <v>491-04309</v>
          </cell>
          <cell r="L636" t="str">
            <v>733</v>
          </cell>
          <cell r="M636" t="str">
            <v/>
          </cell>
          <cell r="N636" t="str">
            <v>127</v>
          </cell>
        </row>
        <row r="637">
          <cell r="A637" t="str">
            <v>STACJA ROBOCZA</v>
          </cell>
          <cell r="B637" t="str">
            <v>NEC PowerMate VT Destop P III 450</v>
          </cell>
          <cell r="C637" t="str">
            <v>491-3906</v>
          </cell>
          <cell r="D637" t="str">
            <v>0283109</v>
          </cell>
          <cell r="E637" t="str">
            <v xml:space="preserve">PA </v>
          </cell>
          <cell r="F637" t="str">
            <v xml:space="preserve">DYMEK                    JADWIGA        </v>
          </cell>
          <cell r="G637" t="str">
            <v>U-12</v>
          </cell>
          <cell r="H637" t="str">
            <v>25</v>
          </cell>
          <cell r="I637" t="str">
            <v>11-98</v>
          </cell>
          <cell r="J637" t="str">
            <v>2505</v>
          </cell>
          <cell r="K637" t="str">
            <v>EWAD</v>
          </cell>
          <cell r="L637" t="str">
            <v>450</v>
          </cell>
          <cell r="M637" t="str">
            <v>OK56M</v>
          </cell>
          <cell r="N637" t="str">
            <v/>
          </cell>
        </row>
        <row r="638">
          <cell r="A638" t="str">
            <v>STACJA ROBOCZA</v>
          </cell>
          <cell r="B638" t="str">
            <v>COMPAQ DESKPRO EXD PIII 733</v>
          </cell>
          <cell r="C638" t="str">
            <v>491-4398</v>
          </cell>
          <cell r="D638" t="str">
            <v>8036FR4ZE503</v>
          </cell>
          <cell r="E638" t="str">
            <v xml:space="preserve">PA </v>
          </cell>
          <cell r="F638" t="str">
            <v xml:space="preserve">MIZERA                   CZESŁAWA       </v>
          </cell>
          <cell r="G638" t="str">
            <v>U-12</v>
          </cell>
          <cell r="H638" t="str">
            <v>210</v>
          </cell>
          <cell r="I638" t="str">
            <v>11-88</v>
          </cell>
          <cell r="J638" t="str">
            <v>553</v>
          </cell>
          <cell r="K638" t="str">
            <v>491-04398</v>
          </cell>
          <cell r="L638" t="str">
            <v>733</v>
          </cell>
          <cell r="M638" t="str">
            <v/>
          </cell>
          <cell r="N638" t="str">
            <v>127</v>
          </cell>
        </row>
        <row r="639">
          <cell r="A639" t="str">
            <v>STACJA ROBOCZA</v>
          </cell>
          <cell r="B639" t="str">
            <v>DELL Optiplex GX1M 350</v>
          </cell>
          <cell r="C639" t="str">
            <v>491-3569</v>
          </cell>
          <cell r="D639" t="str">
            <v>PKGZH</v>
          </cell>
          <cell r="E639" t="str">
            <v xml:space="preserve">PA </v>
          </cell>
          <cell r="F639" t="str">
            <v xml:space="preserve">LANGIER                  BARBARA        </v>
          </cell>
          <cell r="G639" t="str">
            <v>U-17</v>
          </cell>
          <cell r="H639" t="str">
            <v>88</v>
          </cell>
          <cell r="I639" t="str">
            <v>40-03</v>
          </cell>
          <cell r="J639" t="str">
            <v>511</v>
          </cell>
          <cell r="K639" t="str">
            <v>491-03569</v>
          </cell>
          <cell r="L639" t="str">
            <v>350</v>
          </cell>
          <cell r="M639" t="str">
            <v/>
          </cell>
          <cell r="N639" t="str">
            <v>64</v>
          </cell>
        </row>
        <row r="640">
          <cell r="A640" t="str">
            <v>STACJA ROBOCZA</v>
          </cell>
          <cell r="B640" t="str">
            <v>ZENITH Z STATION P166</v>
          </cell>
          <cell r="C640" t="str">
            <v>491-3016</v>
          </cell>
          <cell r="D640" t="str">
            <v>GVDD72901461</v>
          </cell>
          <cell r="E640" t="str">
            <v xml:space="preserve">PA </v>
          </cell>
          <cell r="F640" t="str">
            <v xml:space="preserve">ZAJĄC                    MARIA          </v>
          </cell>
          <cell r="G640" t="str">
            <v>U-11</v>
          </cell>
          <cell r="H640" t="str">
            <v>410</v>
          </cell>
          <cell r="I640" t="str">
            <v>11-87</v>
          </cell>
          <cell r="J640" t="str">
            <v>5246</v>
          </cell>
          <cell r="K640" t="str">
            <v>491-03016</v>
          </cell>
          <cell r="L640" t="str">
            <v>166</v>
          </cell>
          <cell r="M640" t="str">
            <v/>
          </cell>
          <cell r="N640" t="str">
            <v>16</v>
          </cell>
        </row>
        <row r="641">
          <cell r="A641" t="str">
            <v>STACJA ROBOCZA</v>
          </cell>
          <cell r="B641" t="str">
            <v>DELL Optiplex GX1L 450</v>
          </cell>
          <cell r="C641" t="str">
            <v>491-3630</v>
          </cell>
          <cell r="D641" t="str">
            <v>PF8H8</v>
          </cell>
          <cell r="E641" t="str">
            <v xml:space="preserve">PA </v>
          </cell>
          <cell r="F641" t="str">
            <v xml:space="preserve">BROŻYNA                  TERESA         </v>
          </cell>
          <cell r="G641" t="str">
            <v>U-12</v>
          </cell>
          <cell r="H641" t="str">
            <v>301</v>
          </cell>
          <cell r="I641" t="str">
            <v>11-88</v>
          </cell>
          <cell r="J641" t="str">
            <v>87</v>
          </cell>
          <cell r="K641" t="str">
            <v/>
          </cell>
          <cell r="L641" t="str">
            <v>450</v>
          </cell>
          <cell r="M641" t="str">
            <v/>
          </cell>
          <cell r="N641" t="str">
            <v/>
          </cell>
        </row>
        <row r="642">
          <cell r="A642" t="str">
            <v>STACJA ROBOCZA</v>
          </cell>
          <cell r="B642" t="str">
            <v>NEC PowerMate VT Destop P III 450</v>
          </cell>
          <cell r="C642" t="str">
            <v>491-3930</v>
          </cell>
          <cell r="D642" t="str">
            <v>0284109</v>
          </cell>
          <cell r="E642" t="str">
            <v xml:space="preserve">PA </v>
          </cell>
          <cell r="F642" t="str">
            <v xml:space="preserve">PYCHOWSKA                TERESA         </v>
          </cell>
          <cell r="G642" t="str">
            <v>U-9</v>
          </cell>
          <cell r="H642" t="str">
            <v>UZYTKOWNIK</v>
          </cell>
          <cell r="I642" t="str">
            <v>11-94</v>
          </cell>
          <cell r="J642" t="str">
            <v>1501</v>
          </cell>
          <cell r="K642" t="str">
            <v>491-03930</v>
          </cell>
          <cell r="L642" t="str">
            <v>450</v>
          </cell>
          <cell r="M642" t="str">
            <v/>
          </cell>
          <cell r="N642" t="str">
            <v>64</v>
          </cell>
        </row>
        <row r="643">
          <cell r="A643" t="str">
            <v>STACJA ROBOCZA</v>
          </cell>
          <cell r="B643" t="str">
            <v>DELL Optiplex GX1L 350</v>
          </cell>
          <cell r="C643" t="str">
            <v>491-3546</v>
          </cell>
          <cell r="D643" t="str">
            <v>PDZBB</v>
          </cell>
          <cell r="E643" t="str">
            <v xml:space="preserve">PA </v>
          </cell>
          <cell r="F643" t="str">
            <v xml:space="preserve">LANGIER                  ZOFIA          </v>
          </cell>
          <cell r="G643" t="str">
            <v>U-11</v>
          </cell>
          <cell r="H643" t="str">
            <v>409</v>
          </cell>
          <cell r="I643" t="str">
            <v>11-87</v>
          </cell>
          <cell r="J643" t="str">
            <v>5404</v>
          </cell>
          <cell r="K643" t="str">
            <v>491-03546</v>
          </cell>
          <cell r="L643" t="str">
            <v>350</v>
          </cell>
          <cell r="M643" t="str">
            <v/>
          </cell>
          <cell r="N643" t="str">
            <v>256</v>
          </cell>
        </row>
        <row r="644">
          <cell r="A644" t="str">
            <v>STACJA ROBOCZA</v>
          </cell>
          <cell r="B644" t="str">
            <v>COMPAQ DESKPRO EXD PIII 733</v>
          </cell>
          <cell r="C644" t="str">
            <v>491-4445</v>
          </cell>
          <cell r="D644" t="str">
            <v>8036FR4Z6708</v>
          </cell>
          <cell r="E644" t="str">
            <v xml:space="preserve">PA </v>
          </cell>
          <cell r="F644" t="str">
            <v xml:space="preserve">ŻAK                      GRAŻYNA        </v>
          </cell>
          <cell r="G644" t="str">
            <v>U-11</v>
          </cell>
          <cell r="H644" t="str">
            <v>709</v>
          </cell>
          <cell r="I644" t="str">
            <v/>
          </cell>
          <cell r="J644" t="str">
            <v>1121</v>
          </cell>
          <cell r="K644" t="str">
            <v>491-04445</v>
          </cell>
          <cell r="L644" t="str">
            <v>733</v>
          </cell>
          <cell r="M644" t="str">
            <v/>
          </cell>
          <cell r="N644" t="str">
            <v>127</v>
          </cell>
        </row>
        <row r="645">
          <cell r="A645" t="str">
            <v>STACJA ROBOCZA</v>
          </cell>
          <cell r="B645" t="str">
            <v>DELL Optiplex GX150</v>
          </cell>
          <cell r="C645" t="str">
            <v>491-4841</v>
          </cell>
          <cell r="D645" t="str">
            <v>6WLZ60J</v>
          </cell>
          <cell r="E645" t="str">
            <v xml:space="preserve">PA </v>
          </cell>
          <cell r="F645" t="str">
            <v xml:space="preserve">LANGIER                  BARBARA        </v>
          </cell>
          <cell r="G645" t="str">
            <v>U-17</v>
          </cell>
          <cell r="H645" t="str">
            <v>88</v>
          </cell>
          <cell r="I645" t="str">
            <v>40-03</v>
          </cell>
          <cell r="J645" t="str">
            <v>511</v>
          </cell>
          <cell r="K645" t="str">
            <v>491-04841</v>
          </cell>
          <cell r="L645" t="str">
            <v>1000</v>
          </cell>
          <cell r="M645" t="str">
            <v/>
          </cell>
          <cell r="N645" t="str">
            <v>255</v>
          </cell>
        </row>
        <row r="646">
          <cell r="A646" t="str">
            <v>STACJA ROBOCZA</v>
          </cell>
          <cell r="B646" t="str">
            <v>COMPAQ DESKPRO EXD PIII 733</v>
          </cell>
          <cell r="C646" t="str">
            <v>491-4466</v>
          </cell>
          <cell r="D646" t="str">
            <v>8036FR4ZE309</v>
          </cell>
          <cell r="E646" t="str">
            <v xml:space="preserve">PA </v>
          </cell>
          <cell r="F646" t="str">
            <v xml:space="preserve">WIECZOREK                MARIOLA        </v>
          </cell>
          <cell r="G646" t="str">
            <v>U-11</v>
          </cell>
          <cell r="H646" t="str">
            <v>712</v>
          </cell>
          <cell r="I646" t="str">
            <v>11-91</v>
          </cell>
          <cell r="J646" t="str">
            <v>1086</v>
          </cell>
          <cell r="K646" t="str">
            <v>491-04466</v>
          </cell>
          <cell r="L646" t="str">
            <v>733</v>
          </cell>
          <cell r="M646" t="str">
            <v/>
          </cell>
          <cell r="N646" t="str">
            <v>127</v>
          </cell>
        </row>
        <row r="647">
          <cell r="A647" t="str">
            <v>STACJA ROBOCZA</v>
          </cell>
          <cell r="B647" t="str">
            <v>KOMPUTER PC/AT</v>
          </cell>
          <cell r="C647" t="str">
            <v>491-1620/1684</v>
          </cell>
          <cell r="D647" t="str">
            <v>238118</v>
          </cell>
          <cell r="E647" t="str">
            <v xml:space="preserve">PB </v>
          </cell>
          <cell r="F647" t="str">
            <v xml:space="preserve">KAJDANIAK                ZENON          </v>
          </cell>
          <cell r="G647" t="str">
            <v>U-17</v>
          </cell>
          <cell r="H647" t="str">
            <v>9</v>
          </cell>
          <cell r="I647" t="str">
            <v>21-32</v>
          </cell>
          <cell r="J647" t="str">
            <v>355</v>
          </cell>
          <cell r="K647" t="str">
            <v>491-01620-1684</v>
          </cell>
          <cell r="L647" t="str">
            <v>550</v>
          </cell>
          <cell r="M647" t="str">
            <v/>
          </cell>
          <cell r="N647" t="str">
            <v>64</v>
          </cell>
        </row>
        <row r="648">
          <cell r="A648" t="str">
            <v>STACJA ROBOCZA</v>
          </cell>
          <cell r="B648" t="str">
            <v>NEC Power Mate VT P III 600</v>
          </cell>
          <cell r="C648" t="str">
            <v>491-4216</v>
          </cell>
          <cell r="D648" t="str">
            <v>0052060</v>
          </cell>
          <cell r="E648" t="str">
            <v xml:space="preserve">PB </v>
          </cell>
          <cell r="F648" t="str">
            <v xml:space="preserve">BĘBEN                    SŁAWOMIR       </v>
          </cell>
          <cell r="G648" t="str">
            <v>U-17</v>
          </cell>
          <cell r="H648" t="str">
            <v>30</v>
          </cell>
          <cell r="I648" t="str">
            <v>21-32</v>
          </cell>
          <cell r="J648" t="str">
            <v>2716</v>
          </cell>
          <cell r="K648" t="str">
            <v>491-04216</v>
          </cell>
          <cell r="L648" t="str">
            <v>600</v>
          </cell>
          <cell r="M648" t="str">
            <v/>
          </cell>
          <cell r="N648" t="str">
            <v>64</v>
          </cell>
        </row>
        <row r="649">
          <cell r="A649" t="str">
            <v>STACJA ROBOCZA</v>
          </cell>
          <cell r="B649" t="str">
            <v>DELL Optiplex GX150</v>
          </cell>
          <cell r="C649" t="str">
            <v>491-4768</v>
          </cell>
          <cell r="D649" t="str">
            <v>1WLZ60J</v>
          </cell>
          <cell r="E649" t="str">
            <v xml:space="preserve">PB </v>
          </cell>
          <cell r="F649" t="str">
            <v xml:space="preserve">MAGA                     GRAŻYNA        </v>
          </cell>
          <cell r="G649" t="str">
            <v>U-17</v>
          </cell>
          <cell r="H649" t="str">
            <v>17</v>
          </cell>
          <cell r="I649" t="str">
            <v/>
          </cell>
          <cell r="J649" t="str">
            <v>3467</v>
          </cell>
          <cell r="K649" t="str">
            <v>491-04768</v>
          </cell>
          <cell r="L649" t="str">
            <v>1000</v>
          </cell>
          <cell r="M649" t="str">
            <v/>
          </cell>
          <cell r="N649" t="str">
            <v>255</v>
          </cell>
        </row>
        <row r="650">
          <cell r="A650" t="str">
            <v>STACJA ROBOCZA</v>
          </cell>
          <cell r="B650" t="str">
            <v>DELL Optiplex GX150</v>
          </cell>
          <cell r="C650" t="str">
            <v>491-4769</v>
          </cell>
          <cell r="D650" t="str">
            <v>BRRX60J</v>
          </cell>
          <cell r="E650" t="str">
            <v xml:space="preserve">PB </v>
          </cell>
          <cell r="F650" t="str">
            <v xml:space="preserve">ROGALSKI                 JAN            </v>
          </cell>
          <cell r="G650" t="str">
            <v>U-17</v>
          </cell>
          <cell r="H650" t="str">
            <v>32</v>
          </cell>
          <cell r="I650" t="str">
            <v>10-91</v>
          </cell>
          <cell r="J650" t="str">
            <v>833</v>
          </cell>
          <cell r="K650" t="str">
            <v>491-04769</v>
          </cell>
          <cell r="L650" t="str">
            <v>1000</v>
          </cell>
          <cell r="M650" t="str">
            <v/>
          </cell>
          <cell r="N650" t="str">
            <v>255</v>
          </cell>
        </row>
        <row r="651">
          <cell r="A651" t="str">
            <v>STACJA ROBOCZA</v>
          </cell>
          <cell r="B651" t="str">
            <v>DELL Optiplex GX260 SD</v>
          </cell>
          <cell r="C651" t="str">
            <v>491-5098</v>
          </cell>
          <cell r="D651" t="str">
            <v>9JYGL0J</v>
          </cell>
          <cell r="E651" t="str">
            <v xml:space="preserve">PB </v>
          </cell>
          <cell r="F651" t="str">
            <v xml:space="preserve">ROBAK                    HILARY         </v>
          </cell>
          <cell r="G651" t="str">
            <v>U-17</v>
          </cell>
          <cell r="H651" t="str">
            <v>30</v>
          </cell>
          <cell r="I651" t="str">
            <v>21-32</v>
          </cell>
          <cell r="J651" t="str">
            <v>851</v>
          </cell>
          <cell r="K651" t="str">
            <v>491-05098</v>
          </cell>
          <cell r="L651" t="str">
            <v>2400</v>
          </cell>
          <cell r="M651" t="str">
            <v/>
          </cell>
          <cell r="N651" t="str">
            <v>254</v>
          </cell>
        </row>
        <row r="652">
          <cell r="A652" t="str">
            <v>STACJA ROBOCZA</v>
          </cell>
          <cell r="B652" t="str">
            <v>DELL Optiplex GX1L 266</v>
          </cell>
          <cell r="C652" t="str">
            <v>491-3271</v>
          </cell>
          <cell r="D652" t="str">
            <v>NM19H</v>
          </cell>
          <cell r="E652" t="str">
            <v xml:space="preserve">PB </v>
          </cell>
          <cell r="F652" t="str">
            <v xml:space="preserve">NOWAKOWSKA               IRENA          </v>
          </cell>
          <cell r="G652" t="str">
            <v>U-17</v>
          </cell>
          <cell r="H652" t="str">
            <v>29</v>
          </cell>
          <cell r="I652" t="str">
            <v>10-92</v>
          </cell>
          <cell r="J652" t="str">
            <v>662</v>
          </cell>
          <cell r="K652" t="str">
            <v>491-03271</v>
          </cell>
          <cell r="L652" t="str">
            <v>266</v>
          </cell>
          <cell r="M652" t="str">
            <v/>
          </cell>
          <cell r="N652" t="str">
            <v>160</v>
          </cell>
        </row>
        <row r="653">
          <cell r="A653" t="str">
            <v>STACJA ROBOCZA</v>
          </cell>
          <cell r="B653" t="str">
            <v>COMPAQ DESKPRO EXD PIII 733</v>
          </cell>
          <cell r="C653" t="str">
            <v>491-4298</v>
          </cell>
          <cell r="D653" t="str">
            <v>8036FR4Z6678</v>
          </cell>
          <cell r="E653" t="str">
            <v xml:space="preserve">PB </v>
          </cell>
          <cell r="F653" t="str">
            <v xml:space="preserve">KOSTUSIAK                TOMASZ         </v>
          </cell>
          <cell r="G653" t="str">
            <v>U-17</v>
          </cell>
          <cell r="H653" t="str">
            <v>30</v>
          </cell>
          <cell r="I653" t="str">
            <v>21-32</v>
          </cell>
          <cell r="J653" t="str">
            <v>5368</v>
          </cell>
          <cell r="K653" t="str">
            <v>491-04298</v>
          </cell>
          <cell r="L653" t="str">
            <v>733</v>
          </cell>
          <cell r="M653" t="str">
            <v/>
          </cell>
          <cell r="N653" t="str">
            <v>127</v>
          </cell>
        </row>
        <row r="654">
          <cell r="A654" t="str">
            <v>STACJA ROBOCZA</v>
          </cell>
          <cell r="B654" t="str">
            <v>KOMPUTER PC/AT</v>
          </cell>
          <cell r="C654" t="str">
            <v>491-1620/1730</v>
          </cell>
          <cell r="D654" t="str">
            <v>049301</v>
          </cell>
          <cell r="E654" t="str">
            <v xml:space="preserve">PB </v>
          </cell>
          <cell r="F654" t="str">
            <v xml:space="preserve">STAREK                   ANDRZEJ        </v>
          </cell>
          <cell r="G654" t="str">
            <v>U-17</v>
          </cell>
          <cell r="H654" t="str">
            <v>32</v>
          </cell>
          <cell r="I654" t="str">
            <v>13-51</v>
          </cell>
          <cell r="J654" t="str">
            <v>964</v>
          </cell>
          <cell r="K654" t="str">
            <v>491-01620-1730</v>
          </cell>
          <cell r="L654" t="str">
            <v>333</v>
          </cell>
          <cell r="M654" t="str">
            <v/>
          </cell>
          <cell r="N654" t="str">
            <v>64</v>
          </cell>
        </row>
        <row r="655">
          <cell r="A655" t="str">
            <v>STACJA ROBOCZA</v>
          </cell>
          <cell r="B655" t="str">
            <v>COMPAQ DESKPRO EXD PIII 733</v>
          </cell>
          <cell r="C655" t="str">
            <v>491-4299</v>
          </cell>
          <cell r="D655" t="str">
            <v>8036FR4ZE436</v>
          </cell>
          <cell r="E655" t="str">
            <v xml:space="preserve">PB </v>
          </cell>
          <cell r="F655" t="str">
            <v xml:space="preserve">ŚNIEŻKO                  PIOTR          </v>
          </cell>
          <cell r="G655" t="str">
            <v>U-17</v>
          </cell>
          <cell r="H655" t="str">
            <v>32</v>
          </cell>
          <cell r="I655" t="str">
            <v>13-51</v>
          </cell>
          <cell r="J655" t="str">
            <v>9180</v>
          </cell>
          <cell r="K655" t="str">
            <v>491-04299</v>
          </cell>
          <cell r="L655" t="str">
            <v>733</v>
          </cell>
          <cell r="M655" t="str">
            <v/>
          </cell>
          <cell r="N655" t="str">
            <v>127</v>
          </cell>
        </row>
        <row r="656">
          <cell r="A656" t="str">
            <v>STACJA ROBOCZA</v>
          </cell>
          <cell r="B656" t="str">
            <v>KOMPUTER PC/AT</v>
          </cell>
          <cell r="C656" t="str">
            <v>491-1659</v>
          </cell>
          <cell r="D656" t="str">
            <v>9100446</v>
          </cell>
          <cell r="E656" t="str">
            <v xml:space="preserve">PN </v>
          </cell>
          <cell r="F656" t="str">
            <v xml:space="preserve">DZIEDZICZAK              ANDRZEJ        </v>
          </cell>
          <cell r="G656" t="str">
            <v>U-17</v>
          </cell>
          <cell r="H656" t="str">
            <v>45</v>
          </cell>
          <cell r="I656" t="str">
            <v>12-20</v>
          </cell>
          <cell r="J656" t="str">
            <v>9620</v>
          </cell>
          <cell r="K656" t="str">
            <v>491-01659</v>
          </cell>
          <cell r="L656" t="str">
            <v>366</v>
          </cell>
          <cell r="M656" t="str">
            <v/>
          </cell>
          <cell r="N656" t="str">
            <v>64</v>
          </cell>
        </row>
        <row r="657">
          <cell r="A657" t="str">
            <v>STACJA ROBOCZA</v>
          </cell>
          <cell r="B657" t="str">
            <v>ZENITH Z STATION VEGA</v>
          </cell>
          <cell r="C657" t="str">
            <v>491-3064</v>
          </cell>
          <cell r="D657" t="str">
            <v>6638500000</v>
          </cell>
          <cell r="E657" t="str">
            <v xml:space="preserve">PN </v>
          </cell>
          <cell r="F657" t="str">
            <v xml:space="preserve">KRUK                     TOMASZ         </v>
          </cell>
          <cell r="G657" t="str">
            <v>U-9</v>
          </cell>
          <cell r="H657" t="str">
            <v>8</v>
          </cell>
          <cell r="I657" t="str">
            <v>39-53</v>
          </cell>
          <cell r="J657" t="str">
            <v>494</v>
          </cell>
          <cell r="K657" t="str">
            <v>491-03064</v>
          </cell>
          <cell r="L657" t="str">
            <v>800</v>
          </cell>
          <cell r="M657" t="str">
            <v/>
          </cell>
          <cell r="N657" t="str">
            <v>256</v>
          </cell>
        </row>
        <row r="658">
          <cell r="A658" t="str">
            <v>STACJA ROBOCZA</v>
          </cell>
          <cell r="B658" t="str">
            <v>DELL Optiplex GX1L 266</v>
          </cell>
          <cell r="C658" t="str">
            <v>491-3390</v>
          </cell>
          <cell r="D658" t="str">
            <v>NM1B7</v>
          </cell>
          <cell r="E658" t="str">
            <v xml:space="preserve">PN </v>
          </cell>
          <cell r="F658" t="str">
            <v xml:space="preserve">KACZMAREK                KRZYSZTOF      </v>
          </cell>
          <cell r="G658" t="str">
            <v>U-17</v>
          </cell>
          <cell r="H658" t="str">
            <v>Sala szkol</v>
          </cell>
          <cell r="I658" t="str">
            <v>11-22</v>
          </cell>
          <cell r="J658" t="str">
            <v>346</v>
          </cell>
          <cell r="K658" t="str">
            <v/>
          </cell>
          <cell r="L658" t="str">
            <v>1000</v>
          </cell>
          <cell r="M658" t="str">
            <v/>
          </cell>
          <cell r="N658" t="str">
            <v>480</v>
          </cell>
        </row>
        <row r="659">
          <cell r="A659" t="str">
            <v>STACJA ROBOCZA</v>
          </cell>
          <cell r="B659" t="str">
            <v>DELL Optiplex GX1L 266</v>
          </cell>
          <cell r="C659" t="str">
            <v>491-3222</v>
          </cell>
          <cell r="D659" t="str">
            <v>NM14Y</v>
          </cell>
          <cell r="E659" t="str">
            <v xml:space="preserve">PN </v>
          </cell>
          <cell r="F659" t="str">
            <v xml:space="preserve">KACZMAREK                KRZYSZTOF      </v>
          </cell>
          <cell r="G659" t="str">
            <v>U-17</v>
          </cell>
          <cell r="H659" t="str">
            <v>Sala szkol</v>
          </cell>
          <cell r="I659" t="str">
            <v>11-22</v>
          </cell>
          <cell r="J659" t="str">
            <v>346</v>
          </cell>
          <cell r="K659" t="str">
            <v/>
          </cell>
          <cell r="L659" t="str">
            <v>1000</v>
          </cell>
          <cell r="M659" t="str">
            <v>JEST W ZOI (SLGL: wg JMAS)</v>
          </cell>
          <cell r="N659" t="str">
            <v>480</v>
          </cell>
        </row>
        <row r="660">
          <cell r="A660" t="str">
            <v>STACJA ROBOCZA</v>
          </cell>
          <cell r="B660" t="str">
            <v>KOMPUTER PC/AT</v>
          </cell>
          <cell r="C660" t="str">
            <v>491-1594</v>
          </cell>
          <cell r="D660" t="str">
            <v>004242</v>
          </cell>
          <cell r="E660" t="str">
            <v xml:space="preserve">PN </v>
          </cell>
          <cell r="F660" t="str">
            <v xml:space="preserve">CZOŁOWSKA                JAGODA         </v>
          </cell>
          <cell r="G660" t="str">
            <v>U-17</v>
          </cell>
          <cell r="H660" t="str">
            <v>8</v>
          </cell>
          <cell r="I660" t="str">
            <v/>
          </cell>
          <cell r="J660" t="str">
            <v>107</v>
          </cell>
          <cell r="K660" t="str">
            <v>491-01594</v>
          </cell>
          <cell r="L660" t="str">
            <v>550</v>
          </cell>
          <cell r="M660" t="str">
            <v>OK54J</v>
          </cell>
          <cell r="N660" t="str">
            <v>128</v>
          </cell>
        </row>
        <row r="661">
          <cell r="A661" t="str">
            <v>STACJA ROBOCZA</v>
          </cell>
          <cell r="B661" t="str">
            <v>DELL Optiplex GX1L 266</v>
          </cell>
          <cell r="C661" t="str">
            <v>491-3231</v>
          </cell>
          <cell r="D661" t="str">
            <v>NM171</v>
          </cell>
          <cell r="E661" t="str">
            <v xml:space="preserve">PN </v>
          </cell>
          <cell r="F661" t="str">
            <v xml:space="preserve">KACZMAREK                KRZYSZTOF      </v>
          </cell>
          <cell r="G661" t="str">
            <v>U-17</v>
          </cell>
          <cell r="H661" t="str">
            <v>Sala szkol</v>
          </cell>
          <cell r="I661" t="str">
            <v>11-22</v>
          </cell>
          <cell r="J661" t="str">
            <v>346</v>
          </cell>
          <cell r="K661" t="str">
            <v>491-03231</v>
          </cell>
          <cell r="L661" t="str">
            <v>1000</v>
          </cell>
          <cell r="M661" t="str">
            <v>OK54J</v>
          </cell>
          <cell r="N661" t="str">
            <v>480</v>
          </cell>
        </row>
        <row r="662">
          <cell r="A662" t="str">
            <v>STACJA ROBOCZA</v>
          </cell>
          <cell r="B662" t="str">
            <v>KOMPUTER 486SX</v>
          </cell>
          <cell r="C662" t="str">
            <v>491-1620/8890</v>
          </cell>
          <cell r="D662" t="str">
            <v>8890/114</v>
          </cell>
          <cell r="E662" t="str">
            <v xml:space="preserve">PN </v>
          </cell>
          <cell r="F662" t="str">
            <v xml:space="preserve">KACZMAREK                KRZYSZTOF      </v>
          </cell>
          <cell r="G662" t="str">
            <v>U-17</v>
          </cell>
          <cell r="H662" t="str">
            <v>Sala szkol</v>
          </cell>
          <cell r="I662" t="str">
            <v>11-22</v>
          </cell>
          <cell r="J662" t="str">
            <v>346</v>
          </cell>
          <cell r="K662" t="str">
            <v>491-1620-8890</v>
          </cell>
          <cell r="L662" t="str">
            <v>333</v>
          </cell>
          <cell r="M662" t="str">
            <v>OK54J</v>
          </cell>
          <cell r="N662" t="str">
            <v/>
          </cell>
        </row>
        <row r="663">
          <cell r="A663" t="str">
            <v>STACJA ROBOCZA</v>
          </cell>
          <cell r="B663" t="str">
            <v>DELL Optiplex GX1L 266</v>
          </cell>
          <cell r="C663" t="str">
            <v>491-3232</v>
          </cell>
          <cell r="D663" t="str">
            <v>NM16Z</v>
          </cell>
          <cell r="E663" t="str">
            <v xml:space="preserve">PN </v>
          </cell>
          <cell r="F663" t="str">
            <v xml:space="preserve">KACZMAREK                KRZYSZTOF      </v>
          </cell>
          <cell r="G663" t="str">
            <v>U-17</v>
          </cell>
          <cell r="H663" t="str">
            <v>Sala szkol</v>
          </cell>
          <cell r="I663" t="str">
            <v>11-22</v>
          </cell>
          <cell r="J663" t="str">
            <v>346</v>
          </cell>
          <cell r="K663" t="str">
            <v>491-03232</v>
          </cell>
          <cell r="L663" t="str">
            <v>1000</v>
          </cell>
          <cell r="M663" t="str">
            <v/>
          </cell>
          <cell r="N663" t="str">
            <v>480</v>
          </cell>
        </row>
        <row r="664">
          <cell r="A664" t="str">
            <v>STACJA ROBOCZA</v>
          </cell>
          <cell r="B664" t="str">
            <v>DELL Optiplex GX1L 266</v>
          </cell>
          <cell r="C664" t="str">
            <v>491-3280</v>
          </cell>
          <cell r="D664" t="str">
            <v>NM180</v>
          </cell>
          <cell r="E664" t="str">
            <v xml:space="preserve">PN </v>
          </cell>
          <cell r="F664" t="str">
            <v xml:space="preserve">KACZMAREK                KRZYSZTOF      </v>
          </cell>
          <cell r="G664" t="str">
            <v>U-17</v>
          </cell>
          <cell r="H664" t="str">
            <v>Sala szkol</v>
          </cell>
          <cell r="I664" t="str">
            <v>11-22</v>
          </cell>
          <cell r="J664" t="str">
            <v>346</v>
          </cell>
          <cell r="K664" t="str">
            <v/>
          </cell>
          <cell r="L664" t="str">
            <v>266</v>
          </cell>
          <cell r="M664" t="str">
            <v>OK54J</v>
          </cell>
          <cell r="N664" t="str">
            <v/>
          </cell>
        </row>
        <row r="665">
          <cell r="A665" t="str">
            <v>STACJA ROBOCZA</v>
          </cell>
          <cell r="B665" t="str">
            <v>DELL Optiplex GX1L 266</v>
          </cell>
          <cell r="C665" t="str">
            <v>491-3275</v>
          </cell>
          <cell r="D665" t="str">
            <v>NM19C</v>
          </cell>
          <cell r="E665" t="str">
            <v xml:space="preserve">PN </v>
          </cell>
          <cell r="F665" t="str">
            <v xml:space="preserve">KACZMAREK                KRZYSZTOF      </v>
          </cell>
          <cell r="G665" t="str">
            <v>U-17</v>
          </cell>
          <cell r="H665" t="str">
            <v>Sala szkol</v>
          </cell>
          <cell r="I665" t="str">
            <v>11-22</v>
          </cell>
          <cell r="J665" t="str">
            <v>346</v>
          </cell>
          <cell r="K665" t="str">
            <v/>
          </cell>
          <cell r="L665" t="str">
            <v>1000</v>
          </cell>
          <cell r="M665" t="str">
            <v>JEST W ZOI (SLGL: wg JMAS)</v>
          </cell>
          <cell r="N665" t="str">
            <v>480</v>
          </cell>
        </row>
        <row r="666">
          <cell r="A666" t="str">
            <v>STACJA ROBOCZA</v>
          </cell>
          <cell r="B666" t="str">
            <v>KOMPUTER PC/AT</v>
          </cell>
          <cell r="C666" t="str">
            <v>491-1620/1680</v>
          </cell>
          <cell r="D666" t="str">
            <v>238013</v>
          </cell>
          <cell r="E666" t="str">
            <v xml:space="preserve">PN </v>
          </cell>
          <cell r="F666" t="str">
            <v xml:space="preserve">BOCIAN                   BOŻENA         </v>
          </cell>
          <cell r="G666" t="str">
            <v>U-17</v>
          </cell>
          <cell r="H666" t="str">
            <v>6</v>
          </cell>
          <cell r="I666" t="str">
            <v>19-71</v>
          </cell>
          <cell r="J666" t="str">
            <v>19</v>
          </cell>
          <cell r="K666" t="str">
            <v>491-01620-1680</v>
          </cell>
          <cell r="L666" t="str">
            <v>1700</v>
          </cell>
          <cell r="M666" t="str">
            <v/>
          </cell>
          <cell r="N666" t="str">
            <v>256</v>
          </cell>
        </row>
        <row r="667">
          <cell r="A667" t="str">
            <v>STACJA ROBOCZA</v>
          </cell>
          <cell r="B667" t="str">
            <v>DELL Optiplex GX1L 266</v>
          </cell>
          <cell r="C667" t="str">
            <v>491-3414</v>
          </cell>
          <cell r="D667" t="str">
            <v>NM1D6</v>
          </cell>
          <cell r="E667" t="str">
            <v xml:space="preserve">PN </v>
          </cell>
          <cell r="F667" t="str">
            <v xml:space="preserve">KACZMAREK                KRZYSZTOF      </v>
          </cell>
          <cell r="G667" t="str">
            <v>U-17</v>
          </cell>
          <cell r="H667" t="str">
            <v>Sala szkol</v>
          </cell>
          <cell r="I667" t="str">
            <v>11-22</v>
          </cell>
          <cell r="J667" t="str">
            <v>346</v>
          </cell>
          <cell r="K667" t="str">
            <v>SZKOLENIE10</v>
          </cell>
          <cell r="L667" t="str">
            <v>266</v>
          </cell>
          <cell r="M667" t="str">
            <v>OK54J</v>
          </cell>
          <cell r="N667" t="str">
            <v/>
          </cell>
        </row>
        <row r="668">
          <cell r="A668" t="str">
            <v>STACJA ROBOCZA</v>
          </cell>
          <cell r="B668" t="str">
            <v>NEC PowerMate VT Destop P III 450</v>
          </cell>
          <cell r="C668" t="str">
            <v>491-3913</v>
          </cell>
          <cell r="D668" t="str">
            <v>0245109</v>
          </cell>
          <cell r="E668" t="str">
            <v xml:space="preserve">PN </v>
          </cell>
          <cell r="F668" t="str">
            <v xml:space="preserve">TARASIUK-PRUC            ANNA           </v>
          </cell>
          <cell r="G668" t="str">
            <v/>
          </cell>
          <cell r="H668" t="str">
            <v/>
          </cell>
          <cell r="I668" t="str">
            <v/>
          </cell>
          <cell r="J668" t="str">
            <v>1012</v>
          </cell>
          <cell r="K668" t="str">
            <v>491-03913</v>
          </cell>
          <cell r="L668" t="str">
            <v>450</v>
          </cell>
          <cell r="M668" t="str">
            <v/>
          </cell>
          <cell r="N668" t="str">
            <v>64</v>
          </cell>
        </row>
        <row r="669">
          <cell r="A669" t="str">
            <v>STACJA ROBOCZA</v>
          </cell>
          <cell r="B669" t="str">
            <v>PENTIUM AMD K5 P90</v>
          </cell>
          <cell r="C669" t="str">
            <v>491-2705</v>
          </cell>
          <cell r="D669" t="str">
            <v>303296</v>
          </cell>
          <cell r="E669" t="str">
            <v xml:space="preserve">PN </v>
          </cell>
          <cell r="F669" t="str">
            <v xml:space="preserve">DĄBROWSKI                PAWEŁ          </v>
          </cell>
          <cell r="G669" t="str">
            <v>U-17</v>
          </cell>
          <cell r="H669" t="str">
            <v>44</v>
          </cell>
          <cell r="I669" t="str">
            <v>11-21</v>
          </cell>
          <cell r="J669" t="str">
            <v>141</v>
          </cell>
          <cell r="K669" t="str">
            <v>491-02705</v>
          </cell>
          <cell r="L669" t="str">
            <v>300</v>
          </cell>
          <cell r="M669" t="str">
            <v/>
          </cell>
          <cell r="N669" t="str">
            <v>128</v>
          </cell>
        </row>
        <row r="670">
          <cell r="A670" t="str">
            <v>NOTEBOOK</v>
          </cell>
          <cell r="B670" t="str">
            <v>COMPAQ ARMADA E500 PIII 800</v>
          </cell>
          <cell r="C670" t="str">
            <v>491-4657</v>
          </cell>
          <cell r="D670" t="str">
            <v>3J17JSV1E30C</v>
          </cell>
          <cell r="E670" t="str">
            <v xml:space="preserve">PN </v>
          </cell>
          <cell r="F670" t="str">
            <v xml:space="preserve">DĄBROWSKI                PAWEŁ          </v>
          </cell>
          <cell r="G670" t="str">
            <v>U-17</v>
          </cell>
          <cell r="H670" t="str">
            <v>44</v>
          </cell>
          <cell r="I670" t="str">
            <v>11-21</v>
          </cell>
          <cell r="J670" t="str">
            <v>141</v>
          </cell>
          <cell r="K670" t="str">
            <v>491-04657</v>
          </cell>
          <cell r="L670" t="str">
            <v>800</v>
          </cell>
          <cell r="M670" t="str">
            <v/>
          </cell>
          <cell r="N670" t="str">
            <v>128</v>
          </cell>
        </row>
        <row r="671">
          <cell r="A671" t="str">
            <v>STACJA ROBOCZA</v>
          </cell>
          <cell r="B671" t="str">
            <v>DELL Optiplex GX150</v>
          </cell>
          <cell r="C671" t="str">
            <v>491-4901</v>
          </cell>
          <cell r="D671" t="str">
            <v>DSRX60J</v>
          </cell>
          <cell r="E671" t="str">
            <v xml:space="preserve">PN </v>
          </cell>
          <cell r="F671" t="str">
            <v xml:space="preserve">SZURGOT                  ZDZISŁAW       </v>
          </cell>
          <cell r="G671" t="str">
            <v>U-17</v>
          </cell>
          <cell r="H671" t="str">
            <v>10</v>
          </cell>
          <cell r="I671" t="str">
            <v/>
          </cell>
          <cell r="J671" t="str">
            <v>866</v>
          </cell>
          <cell r="K671" t="str">
            <v>491-04901</v>
          </cell>
          <cell r="L671" t="str">
            <v>1000</v>
          </cell>
          <cell r="M671" t="str">
            <v/>
          </cell>
          <cell r="N671" t="str">
            <v>255</v>
          </cell>
        </row>
        <row r="672">
          <cell r="A672" t="str">
            <v>STACJA ROBOCZA</v>
          </cell>
          <cell r="B672" t="str">
            <v>DELL Optiplex GX1L 266</v>
          </cell>
          <cell r="C672" t="str">
            <v>491-3234</v>
          </cell>
          <cell r="D672" t="str">
            <v>NM178</v>
          </cell>
          <cell r="E672" t="str">
            <v xml:space="preserve">PN </v>
          </cell>
          <cell r="F672" t="str">
            <v xml:space="preserve">BUTKIEWICZ               BOŻENA         </v>
          </cell>
          <cell r="G672" t="str">
            <v>U-9</v>
          </cell>
          <cell r="H672" t="str">
            <v>1</v>
          </cell>
          <cell r="I672" t="str">
            <v>29-13</v>
          </cell>
          <cell r="J672" t="str">
            <v>61</v>
          </cell>
          <cell r="K672" t="str">
            <v>491-03234</v>
          </cell>
          <cell r="L672" t="str">
            <v>266</v>
          </cell>
          <cell r="M672" t="str">
            <v>OK54J</v>
          </cell>
          <cell r="N672" t="str">
            <v>96</v>
          </cell>
        </row>
        <row r="673">
          <cell r="A673" t="str">
            <v>STACJA ROBOCZA</v>
          </cell>
          <cell r="B673" t="str">
            <v>DELL Optiplex GX1L 266</v>
          </cell>
          <cell r="C673" t="str">
            <v>491-3298</v>
          </cell>
          <cell r="D673" t="str">
            <v>NM18X</v>
          </cell>
          <cell r="E673" t="str">
            <v xml:space="preserve">PN </v>
          </cell>
          <cell r="F673" t="str">
            <v xml:space="preserve">TOMCZYK                  ANNA           </v>
          </cell>
          <cell r="G673" t="str">
            <v>U-9</v>
          </cell>
          <cell r="H673" t="str">
            <v>1</v>
          </cell>
          <cell r="I673" t="str">
            <v>10-61</v>
          </cell>
          <cell r="J673" t="str">
            <v>1023</v>
          </cell>
          <cell r="K673" t="str">
            <v>491-03298</v>
          </cell>
          <cell r="L673" t="str">
            <v>266</v>
          </cell>
          <cell r="M673" t="str">
            <v/>
          </cell>
          <cell r="N673" t="str">
            <v>32</v>
          </cell>
        </row>
        <row r="674">
          <cell r="A674" t="str">
            <v>STACJA ROBOCZA</v>
          </cell>
          <cell r="B674" t="str">
            <v>DELL Optiplex GX1L 266</v>
          </cell>
          <cell r="C674" t="str">
            <v>491-3368</v>
          </cell>
          <cell r="D674" t="str">
            <v>NM1BT</v>
          </cell>
          <cell r="E674" t="str">
            <v xml:space="preserve">PN </v>
          </cell>
          <cell r="F674" t="str">
            <v xml:space="preserve">KACZMAREK                KRZYSZTOF      </v>
          </cell>
          <cell r="G674" t="str">
            <v>U-17</v>
          </cell>
          <cell r="H674" t="str">
            <v>Sala szkol</v>
          </cell>
          <cell r="I674" t="str">
            <v>11-22</v>
          </cell>
          <cell r="J674" t="str">
            <v>346</v>
          </cell>
          <cell r="K674" t="str">
            <v/>
          </cell>
          <cell r="L674" t="str">
            <v>1000</v>
          </cell>
          <cell r="M674" t="str">
            <v>JEST W ZOI (SLGL: wg JMAS)</v>
          </cell>
          <cell r="N674" t="str">
            <v>480</v>
          </cell>
        </row>
        <row r="675">
          <cell r="A675" t="str">
            <v>STACJA ROBOCZA</v>
          </cell>
          <cell r="B675" t="str">
            <v>DELL Optiplex GX1L 266</v>
          </cell>
          <cell r="C675" t="str">
            <v>491-3418</v>
          </cell>
          <cell r="D675" t="str">
            <v>NM1DD</v>
          </cell>
          <cell r="E675" t="str">
            <v xml:space="preserve">PN </v>
          </cell>
          <cell r="F675" t="str">
            <v xml:space="preserve">KACZMAREK                KRZYSZTOF      </v>
          </cell>
          <cell r="G675" t="str">
            <v>U-17</v>
          </cell>
          <cell r="H675" t="str">
            <v>Sala szkol</v>
          </cell>
          <cell r="I675" t="str">
            <v>11-22</v>
          </cell>
          <cell r="J675" t="str">
            <v>346</v>
          </cell>
          <cell r="K675" t="str">
            <v/>
          </cell>
          <cell r="L675" t="str">
            <v>1000</v>
          </cell>
          <cell r="M675" t="str">
            <v>OK54J</v>
          </cell>
          <cell r="N675" t="str">
            <v>224</v>
          </cell>
        </row>
        <row r="676">
          <cell r="A676" t="str">
            <v>STACJA ROBOCZA</v>
          </cell>
          <cell r="B676" t="str">
            <v>NEC POWER MATE PIII 450</v>
          </cell>
          <cell r="C676" t="str">
            <v>491-3967</v>
          </cell>
          <cell r="D676" t="str">
            <v>Z0023109</v>
          </cell>
          <cell r="E676" t="str">
            <v xml:space="preserve">PN </v>
          </cell>
          <cell r="F676" t="str">
            <v xml:space="preserve">GROSS                    ELŻBIETA       </v>
          </cell>
          <cell r="G676" t="str">
            <v>U-9</v>
          </cell>
          <cell r="H676" t="str">
            <v>BIBLIOTEKA</v>
          </cell>
          <cell r="I676" t="str">
            <v>18-07</v>
          </cell>
          <cell r="J676" t="str">
            <v>250</v>
          </cell>
          <cell r="K676" t="str">
            <v>491-03967</v>
          </cell>
          <cell r="L676" t="str">
            <v>450</v>
          </cell>
          <cell r="M676" t="str">
            <v/>
          </cell>
          <cell r="N676" t="str">
            <v>64</v>
          </cell>
        </row>
        <row r="677">
          <cell r="A677" t="str">
            <v>STACJA ROBOCZA</v>
          </cell>
          <cell r="B677" t="str">
            <v>NEC PowerMate VT Destop P III 450</v>
          </cell>
          <cell r="C677" t="str">
            <v>491-3986</v>
          </cell>
          <cell r="D677" t="str">
            <v>0725109</v>
          </cell>
          <cell r="E677" t="str">
            <v xml:space="preserve">PN </v>
          </cell>
          <cell r="F677" t="str">
            <v xml:space="preserve">GROSS                    ELŻBIETA       </v>
          </cell>
          <cell r="G677" t="str">
            <v>U-9</v>
          </cell>
          <cell r="H677" t="str">
            <v>BIBLIOTEKA</v>
          </cell>
          <cell r="I677" t="str">
            <v>18-07</v>
          </cell>
          <cell r="J677" t="str">
            <v>250</v>
          </cell>
          <cell r="K677" t="str">
            <v>491-3986</v>
          </cell>
          <cell r="L677" t="str">
            <v>450</v>
          </cell>
          <cell r="M677" t="str">
            <v/>
          </cell>
          <cell r="N677" t="str">
            <v/>
          </cell>
        </row>
        <row r="678">
          <cell r="A678" t="str">
            <v>STACJA ROBOCZA</v>
          </cell>
          <cell r="B678" t="str">
            <v>KOMPUTER 386SX</v>
          </cell>
          <cell r="C678" t="str">
            <v>491-1792</v>
          </cell>
          <cell r="D678" t="str">
            <v>019013/1713</v>
          </cell>
          <cell r="E678" t="str">
            <v xml:space="preserve">PN </v>
          </cell>
          <cell r="F678" t="str">
            <v xml:space="preserve">PRZEGALIŃSKA             CZESŁAWA       </v>
          </cell>
          <cell r="G678" t="str">
            <v>U-9</v>
          </cell>
          <cell r="H678" t="str">
            <v>BIBLIOTEKA</v>
          </cell>
          <cell r="I678" t="str">
            <v>29-13</v>
          </cell>
          <cell r="J678" t="str">
            <v>708</v>
          </cell>
          <cell r="K678" t="str">
            <v>491-01792</v>
          </cell>
          <cell r="L678" t="str">
            <v>450</v>
          </cell>
          <cell r="M678" t="str">
            <v/>
          </cell>
          <cell r="N678" t="str">
            <v>64</v>
          </cell>
        </row>
        <row r="679">
          <cell r="A679" t="str">
            <v>STACJA ROBOCZA</v>
          </cell>
          <cell r="B679" t="str">
            <v>DELL Optiplex GX1L 350</v>
          </cell>
          <cell r="C679" t="str">
            <v>491-3540</v>
          </cell>
          <cell r="D679" t="str">
            <v>PDZBW</v>
          </cell>
          <cell r="E679" t="str">
            <v xml:space="preserve">PN </v>
          </cell>
          <cell r="F679" t="str">
            <v xml:space="preserve">KACZMAREK                KRZYSZTOF      </v>
          </cell>
          <cell r="G679" t="str">
            <v>U-17</v>
          </cell>
          <cell r="H679" t="str">
            <v>Sala szkol</v>
          </cell>
          <cell r="I679" t="str">
            <v>11-22</v>
          </cell>
          <cell r="J679" t="str">
            <v>346</v>
          </cell>
          <cell r="K679" t="str">
            <v>491-03540</v>
          </cell>
          <cell r="L679" t="str">
            <v>350</v>
          </cell>
          <cell r="M679" t="str">
            <v/>
          </cell>
          <cell r="N679" t="str">
            <v>128</v>
          </cell>
        </row>
        <row r="680">
          <cell r="A680" t="str">
            <v>STACJA ROBOCZA</v>
          </cell>
          <cell r="B680" t="str">
            <v>DELL Optiplex GX1L 266</v>
          </cell>
          <cell r="C680" t="str">
            <v>491-3287</v>
          </cell>
          <cell r="D680" t="str">
            <v>NM17K</v>
          </cell>
          <cell r="E680" t="str">
            <v xml:space="preserve">PN </v>
          </cell>
          <cell r="F680" t="str">
            <v xml:space="preserve">KACZMAREK                KRZYSZTOF      </v>
          </cell>
          <cell r="G680" t="str">
            <v>U-17</v>
          </cell>
          <cell r="H680" t="str">
            <v>Sala szkol</v>
          </cell>
          <cell r="I680" t="str">
            <v>11-22</v>
          </cell>
          <cell r="J680" t="str">
            <v>346</v>
          </cell>
          <cell r="K680" t="str">
            <v>PROWADZACYU17</v>
          </cell>
          <cell r="L680" t="str">
            <v>1000</v>
          </cell>
          <cell r="M680" t="str">
            <v/>
          </cell>
          <cell r="N680" t="str">
            <v>480</v>
          </cell>
        </row>
        <row r="681">
          <cell r="A681" t="str">
            <v>STACJA ROBOCZA</v>
          </cell>
          <cell r="B681" t="str">
            <v>PENTIUM CYRIX</v>
          </cell>
          <cell r="C681" t="str">
            <v>491-2702</v>
          </cell>
          <cell r="D681" t="str">
            <v>303302</v>
          </cell>
          <cell r="E681" t="str">
            <v xml:space="preserve">PN </v>
          </cell>
          <cell r="F681" t="str">
            <v xml:space="preserve">WASYNA                   ZBIGNIEW       </v>
          </cell>
          <cell r="G681" t="str">
            <v>U-12</v>
          </cell>
          <cell r="H681" t="str">
            <v>204</v>
          </cell>
          <cell r="I681" t="str">
            <v>11-25</v>
          </cell>
          <cell r="J681" t="str">
            <v>1037</v>
          </cell>
          <cell r="K681" t="str">
            <v>491-02702</v>
          </cell>
          <cell r="L681" t="str">
            <v>100</v>
          </cell>
          <cell r="M681" t="str">
            <v>OK19M</v>
          </cell>
          <cell r="N681" t="str">
            <v>32</v>
          </cell>
        </row>
        <row r="682">
          <cell r="A682" t="str">
            <v>STACJA ROBOCZA</v>
          </cell>
          <cell r="B682" t="str">
            <v>DELL Optiplex GX1L 266</v>
          </cell>
          <cell r="C682" t="str">
            <v>491-3391</v>
          </cell>
          <cell r="D682" t="str">
            <v>NM1B1</v>
          </cell>
          <cell r="E682" t="str">
            <v xml:space="preserve">PN </v>
          </cell>
          <cell r="F682" t="str">
            <v xml:space="preserve">KACZMAREK                KRZYSZTOF      </v>
          </cell>
          <cell r="G682" t="str">
            <v>U-17</v>
          </cell>
          <cell r="H682" t="str">
            <v>Sala szkol</v>
          </cell>
          <cell r="I682" t="str">
            <v>11-22</v>
          </cell>
          <cell r="J682" t="str">
            <v>346</v>
          </cell>
          <cell r="K682" t="str">
            <v/>
          </cell>
          <cell r="L682" t="str">
            <v>266</v>
          </cell>
          <cell r="M682" t="str">
            <v/>
          </cell>
          <cell r="N682" t="str">
            <v/>
          </cell>
        </row>
        <row r="683">
          <cell r="A683" t="str">
            <v>STACJA ROBOCZA</v>
          </cell>
          <cell r="B683" t="str">
            <v>DELL Optiplex GX150</v>
          </cell>
          <cell r="C683" t="str">
            <v>491-4737</v>
          </cell>
          <cell r="D683" t="str">
            <v>1PRX60J</v>
          </cell>
          <cell r="E683" t="str">
            <v xml:space="preserve">PO </v>
          </cell>
          <cell r="F683" t="str">
            <v xml:space="preserve">JASZCZAK                 JERZY          </v>
          </cell>
          <cell r="G683" t="str">
            <v>U-9</v>
          </cell>
          <cell r="H683" t="str">
            <v>3</v>
          </cell>
          <cell r="I683" t="str">
            <v>14-40,39-88</v>
          </cell>
          <cell r="J683" t="str">
            <v>299</v>
          </cell>
          <cell r="K683" t="str">
            <v>491-04737</v>
          </cell>
          <cell r="L683" t="str">
            <v>1000</v>
          </cell>
          <cell r="M683" t="str">
            <v/>
          </cell>
          <cell r="N683" t="str">
            <v>255</v>
          </cell>
        </row>
        <row r="684">
          <cell r="A684" t="str">
            <v>STACJA ROBOCZA</v>
          </cell>
          <cell r="B684" t="str">
            <v>NEC PowerMate VT Destop P III 450</v>
          </cell>
          <cell r="C684" t="str">
            <v>491-3896</v>
          </cell>
          <cell r="D684" t="str">
            <v>0247109</v>
          </cell>
          <cell r="E684" t="str">
            <v xml:space="preserve">PS </v>
          </cell>
          <cell r="F684" t="str">
            <v xml:space="preserve">FRANCZAK                 ANNA           </v>
          </cell>
          <cell r="G684" t="str">
            <v>U-17</v>
          </cell>
          <cell r="H684" t="str">
            <v>10</v>
          </cell>
          <cell r="I684" t="str">
            <v/>
          </cell>
          <cell r="J684" t="str">
            <v>205</v>
          </cell>
          <cell r="K684" t="str">
            <v>491-03896</v>
          </cell>
          <cell r="L684" t="str">
            <v>450</v>
          </cell>
          <cell r="M684" t="str">
            <v/>
          </cell>
          <cell r="N684" t="str">
            <v>192</v>
          </cell>
        </row>
        <row r="685">
          <cell r="A685" t="str">
            <v>STACJA ROBOCZA</v>
          </cell>
          <cell r="B685" t="str">
            <v>COMPAQ DESKPRO EXD PIII 733</v>
          </cell>
          <cell r="C685" t="str">
            <v>491-4291</v>
          </cell>
          <cell r="D685" t="str">
            <v>8036FR4ZE241</v>
          </cell>
          <cell r="E685" t="str">
            <v xml:space="preserve">PS </v>
          </cell>
          <cell r="F685" t="str">
            <v xml:space="preserve">PUCH                     MAŁGORZATA     </v>
          </cell>
          <cell r="G685" t="str">
            <v>U-17</v>
          </cell>
          <cell r="H685" t="str">
            <v>10</v>
          </cell>
          <cell r="I685" t="str">
            <v>12-20</v>
          </cell>
          <cell r="J685" t="str">
            <v>450</v>
          </cell>
          <cell r="K685" t="str">
            <v>491-04291</v>
          </cell>
          <cell r="L685" t="str">
            <v>733</v>
          </cell>
          <cell r="M685" t="str">
            <v/>
          </cell>
          <cell r="N685" t="str">
            <v>127</v>
          </cell>
        </row>
        <row r="686">
          <cell r="A686" t="str">
            <v>STACJA ROBOCZA</v>
          </cell>
          <cell r="B686" t="str">
            <v>DELL Optiplex GX1MT 350</v>
          </cell>
          <cell r="C686" t="str">
            <v>491-3494</v>
          </cell>
          <cell r="D686" t="str">
            <v>PKN4T</v>
          </cell>
          <cell r="E686" t="str">
            <v xml:space="preserve">PS </v>
          </cell>
          <cell r="F686" t="str">
            <v xml:space="preserve">WOŹNIAK                  ELŻBIETA       </v>
          </cell>
          <cell r="G686" t="str">
            <v>U-11</v>
          </cell>
          <cell r="H686" t="str">
            <v>304</v>
          </cell>
          <cell r="I686" t="str">
            <v>12-76</v>
          </cell>
          <cell r="J686" t="str">
            <v>1062</v>
          </cell>
          <cell r="K686" t="str">
            <v>491-03494</v>
          </cell>
          <cell r="L686" t="str">
            <v>350</v>
          </cell>
          <cell r="M686" t="str">
            <v/>
          </cell>
          <cell r="N686" t="str">
            <v>64</v>
          </cell>
        </row>
        <row r="687">
          <cell r="A687" t="str">
            <v>STACJA ROBOCZA</v>
          </cell>
          <cell r="B687" t="str">
            <v>DELL Optiplex GX1L 350</v>
          </cell>
          <cell r="C687" t="str">
            <v>491-3590</v>
          </cell>
          <cell r="D687" t="str">
            <v>PKGN4</v>
          </cell>
          <cell r="E687" t="str">
            <v xml:space="preserve">PS </v>
          </cell>
          <cell r="F687" t="str">
            <v xml:space="preserve">KAJDANEK                 HENRYKA        </v>
          </cell>
          <cell r="G687" t="str">
            <v>U-11</v>
          </cell>
          <cell r="H687" t="str">
            <v>304</v>
          </cell>
          <cell r="I687" t="str">
            <v>12-76</v>
          </cell>
          <cell r="J687" t="str">
            <v>462</v>
          </cell>
          <cell r="K687" t="str">
            <v>491-03590</v>
          </cell>
          <cell r="L687" t="str">
            <v>350</v>
          </cell>
          <cell r="M687" t="str">
            <v/>
          </cell>
          <cell r="N687" t="str">
            <v>64</v>
          </cell>
        </row>
        <row r="688">
          <cell r="A688" t="str">
            <v>STACJA ROBOCZA</v>
          </cell>
          <cell r="B688" t="str">
            <v>COMPAQ DESKPRO EXDT</v>
          </cell>
          <cell r="C688" t="str">
            <v>491-4642</v>
          </cell>
          <cell r="D688" t="str">
            <v>8124FR4Z0G3F</v>
          </cell>
          <cell r="E688" t="str">
            <v xml:space="preserve">PS </v>
          </cell>
          <cell r="F688" t="str">
            <v xml:space="preserve">GORTAT                   FRANCISZEK     </v>
          </cell>
          <cell r="G688" t="str">
            <v>U-11</v>
          </cell>
          <cell r="H688" t="str">
            <v>303</v>
          </cell>
          <cell r="I688" t="str">
            <v>11-11</v>
          </cell>
          <cell r="J688" t="str">
            <v>241</v>
          </cell>
          <cell r="K688" t="str">
            <v>491-04642</v>
          </cell>
          <cell r="L688" t="str">
            <v>1000</v>
          </cell>
          <cell r="M688" t="str">
            <v/>
          </cell>
          <cell r="N688" t="str">
            <v>63</v>
          </cell>
        </row>
        <row r="689">
          <cell r="A689" t="str">
            <v>STACJA ROBOCZA</v>
          </cell>
          <cell r="B689" t="str">
            <v>COMPAQ DESKPRO EXDT</v>
          </cell>
          <cell r="C689" t="str">
            <v>491-4644</v>
          </cell>
          <cell r="D689" t="str">
            <v>8124FR4Z0G3B</v>
          </cell>
          <cell r="E689" t="str">
            <v xml:space="preserve">PS </v>
          </cell>
          <cell r="F689" t="str">
            <v xml:space="preserve">BRAUN                    SABINA         </v>
          </cell>
          <cell r="G689" t="str">
            <v>U-17</v>
          </cell>
          <cell r="H689" t="str">
            <v>17</v>
          </cell>
          <cell r="I689" t="str">
            <v>12-17</v>
          </cell>
          <cell r="J689" t="str">
            <v>5546</v>
          </cell>
          <cell r="K689" t="str">
            <v>PSSABINAB</v>
          </cell>
          <cell r="L689" t="str">
            <v>1000</v>
          </cell>
          <cell r="M689" t="str">
            <v>OK54J</v>
          </cell>
          <cell r="N689" t="str">
            <v/>
          </cell>
        </row>
        <row r="690">
          <cell r="A690" t="str">
            <v>STACJA ROBOCZA</v>
          </cell>
          <cell r="B690" t="str">
            <v>NEC PMVT Desktop P III 450</v>
          </cell>
          <cell r="C690" t="str">
            <v>491-3784</v>
          </cell>
          <cell r="D690" t="str">
            <v>0677109</v>
          </cell>
          <cell r="E690" t="str">
            <v xml:space="preserve">PS </v>
          </cell>
          <cell r="F690" t="str">
            <v xml:space="preserve">RZYMSKI                  JERZY          </v>
          </cell>
          <cell r="G690" t="str">
            <v>KLUB ENERGETYK</v>
          </cell>
          <cell r="H690" t="str">
            <v>KLUB</v>
          </cell>
          <cell r="I690" t="str">
            <v>6321992</v>
          </cell>
          <cell r="J690" t="str">
            <v>824</v>
          </cell>
          <cell r="K690" t="str">
            <v/>
          </cell>
          <cell r="L690" t="str">
            <v>450</v>
          </cell>
          <cell r="M690" t="str">
            <v>POZA ELEKTROWNIA</v>
          </cell>
          <cell r="N690" t="str">
            <v>256</v>
          </cell>
        </row>
        <row r="691">
          <cell r="A691" t="str">
            <v>STACJA ROBOCZA</v>
          </cell>
          <cell r="B691" t="str">
            <v>ZENITH Z STATION P166</v>
          </cell>
          <cell r="C691" t="str">
            <v>491-2976</v>
          </cell>
          <cell r="D691" t="str">
            <v>GVDD72904935</v>
          </cell>
          <cell r="E691" t="str">
            <v xml:space="preserve">PS </v>
          </cell>
          <cell r="F691" t="str">
            <v xml:space="preserve">RZYMSKI                  JERZY          </v>
          </cell>
          <cell r="G691" t="str">
            <v>KLUB ENERGETYK</v>
          </cell>
          <cell r="H691" t="str">
            <v>KLUB</v>
          </cell>
          <cell r="I691" t="str">
            <v>6321992</v>
          </cell>
          <cell r="J691" t="str">
            <v>824</v>
          </cell>
          <cell r="K691" t="str">
            <v/>
          </cell>
          <cell r="L691" t="str">
            <v>166</v>
          </cell>
          <cell r="M691" t="str">
            <v>POZA ELEKTROWNIA</v>
          </cell>
          <cell r="N691" t="str">
            <v/>
          </cell>
        </row>
        <row r="692">
          <cell r="A692" t="str">
            <v>STACJA ROBOCZA</v>
          </cell>
          <cell r="B692" t="str">
            <v>COMPAQ DESKPRO EXDT</v>
          </cell>
          <cell r="C692" t="str">
            <v>491-4641</v>
          </cell>
          <cell r="D692" t="str">
            <v>8124FR4Z0G36</v>
          </cell>
          <cell r="E692" t="str">
            <v xml:space="preserve">PS </v>
          </cell>
          <cell r="F692" t="str">
            <v xml:space="preserve">NOWACKA                  GRAŻYNA        </v>
          </cell>
          <cell r="G692" t="str">
            <v>U-17</v>
          </cell>
          <cell r="H692" t="str">
            <v>17</v>
          </cell>
          <cell r="I692" t="str">
            <v>12-19</v>
          </cell>
          <cell r="J692" t="str">
            <v>649</v>
          </cell>
          <cell r="K692" t="str">
            <v>491-04641</v>
          </cell>
          <cell r="L692" t="str">
            <v>1000</v>
          </cell>
          <cell r="M692" t="str">
            <v/>
          </cell>
          <cell r="N692" t="str">
            <v>191</v>
          </cell>
        </row>
        <row r="693">
          <cell r="A693" t="str">
            <v>STACJA ROBOCZA</v>
          </cell>
          <cell r="B693" t="str">
            <v>DELL Optiplex GX260 SD</v>
          </cell>
          <cell r="C693" t="str">
            <v>491-5097</v>
          </cell>
          <cell r="D693" t="str">
            <v>4KYGL0J</v>
          </cell>
          <cell r="E693" t="str">
            <v xml:space="preserve">PS </v>
          </cell>
          <cell r="F693" t="str">
            <v xml:space="preserve">BORSZYŃSKA               ELŻBIETA       </v>
          </cell>
          <cell r="G693" t="str">
            <v>U-11</v>
          </cell>
          <cell r="H693" t="str">
            <v>305</v>
          </cell>
          <cell r="I693" t="str">
            <v>18-30</v>
          </cell>
          <cell r="J693" t="str">
            <v>21</v>
          </cell>
          <cell r="K693" t="str">
            <v>491-05097</v>
          </cell>
          <cell r="L693" t="str">
            <v>2400</v>
          </cell>
          <cell r="M693" t="str">
            <v/>
          </cell>
          <cell r="N693" t="str">
            <v>254</v>
          </cell>
        </row>
        <row r="694">
          <cell r="A694" t="str">
            <v>STACJA ROBOCZA</v>
          </cell>
          <cell r="B694" t="str">
            <v>DELL Optiplex GX1L 266</v>
          </cell>
          <cell r="C694" t="str">
            <v>491-3395</v>
          </cell>
          <cell r="D694" t="str">
            <v>NM1CV</v>
          </cell>
          <cell r="E694" t="str">
            <v xml:space="preserve">PS </v>
          </cell>
          <cell r="F694" t="str">
            <v xml:space="preserve">MICHALSKA                MAGDALENA      </v>
          </cell>
          <cell r="G694" t="str">
            <v>U-17</v>
          </cell>
          <cell r="H694" t="str">
            <v>9</v>
          </cell>
          <cell r="I694" t="str">
            <v>12-19</v>
          </cell>
          <cell r="J694" t="str">
            <v>629</v>
          </cell>
          <cell r="K694" t="str">
            <v>491-03395</v>
          </cell>
          <cell r="L694" t="str">
            <v>266</v>
          </cell>
          <cell r="M694" t="str">
            <v/>
          </cell>
          <cell r="N694" t="str">
            <v>160</v>
          </cell>
        </row>
        <row r="695">
          <cell r="A695" t="str">
            <v>STACJA ROBOCZA</v>
          </cell>
          <cell r="B695" t="str">
            <v>DELL Optiplex GX260 SD</v>
          </cell>
          <cell r="C695" t="str">
            <v>491-5096</v>
          </cell>
          <cell r="D695" t="str">
            <v>8LYGL0J</v>
          </cell>
          <cell r="E695" t="str">
            <v xml:space="preserve">PS </v>
          </cell>
          <cell r="F695" t="str">
            <v xml:space="preserve">SZYMCZAK                 ANNA           </v>
          </cell>
          <cell r="G695" t="str">
            <v>U-11</v>
          </cell>
          <cell r="H695" t="str">
            <v>305</v>
          </cell>
          <cell r="I695" t="str">
            <v>18-30</v>
          </cell>
          <cell r="J695" t="str">
            <v>953</v>
          </cell>
          <cell r="K695" t="str">
            <v>491-05096</v>
          </cell>
          <cell r="L695" t="str">
            <v>2400</v>
          </cell>
          <cell r="M695" t="str">
            <v/>
          </cell>
          <cell r="N695" t="str">
            <v>254</v>
          </cell>
        </row>
        <row r="696">
          <cell r="A696" t="str">
            <v>STACJA ROBOCZA</v>
          </cell>
          <cell r="B696" t="str">
            <v>COMPAQ DESKPRO EXDT</v>
          </cell>
          <cell r="C696" t="str">
            <v>491-4643</v>
          </cell>
          <cell r="D696" t="str">
            <v>8124FR4Z0G3H</v>
          </cell>
          <cell r="E696" t="str">
            <v xml:space="preserve">PS </v>
          </cell>
          <cell r="F696" t="str">
            <v xml:space="preserve">LEKSIŃSKI                WALDEMAR       </v>
          </cell>
          <cell r="G696" t="str">
            <v>U-17</v>
          </cell>
          <cell r="H696" t="str">
            <v>5</v>
          </cell>
          <cell r="I696" t="str">
            <v>34-06</v>
          </cell>
          <cell r="J696" t="str">
            <v>522</v>
          </cell>
          <cell r="K696" t="str">
            <v/>
          </cell>
          <cell r="L696" t="str">
            <v>1000</v>
          </cell>
          <cell r="M696" t="str">
            <v>OK54J</v>
          </cell>
          <cell r="N696" t="str">
            <v/>
          </cell>
        </row>
        <row r="697">
          <cell r="A697" t="str">
            <v>STACJA ROBOCZA</v>
          </cell>
          <cell r="B697" t="str">
            <v>NEC PowerMate VT Destop P III 450</v>
          </cell>
          <cell r="C697" t="str">
            <v>491-4017</v>
          </cell>
          <cell r="D697" t="str">
            <v>0199109</v>
          </cell>
          <cell r="E697" t="str">
            <v xml:space="preserve">PZ </v>
          </cell>
          <cell r="F697" t="str">
            <v xml:space="preserve">RAKOWICZ                 HALINA         </v>
          </cell>
          <cell r="G697" t="str">
            <v>U-11</v>
          </cell>
          <cell r="H697" t="str">
            <v>310</v>
          </cell>
          <cell r="I697" t="str">
            <v>15-65</v>
          </cell>
          <cell r="J697" t="str">
            <v>842</v>
          </cell>
          <cell r="K697" t="str">
            <v>491-04017</v>
          </cell>
          <cell r="L697" t="str">
            <v>450</v>
          </cell>
          <cell r="M697" t="str">
            <v/>
          </cell>
          <cell r="N697" t="str">
            <v>64</v>
          </cell>
        </row>
        <row r="698">
          <cell r="A698" t="str">
            <v>STACJA ROBOCZA</v>
          </cell>
          <cell r="B698" t="str">
            <v>DELL Optiplex GX260 SD</v>
          </cell>
          <cell r="C698" t="str">
            <v>491-5151</v>
          </cell>
          <cell r="D698" t="str">
            <v>HKYGL0J</v>
          </cell>
          <cell r="E698" t="str">
            <v xml:space="preserve">PZ </v>
          </cell>
          <cell r="F698" t="str">
            <v xml:space="preserve">JÓŹWIAK                  JADWIGA        </v>
          </cell>
          <cell r="G698" t="str">
            <v>U-11</v>
          </cell>
          <cell r="H698" t="str">
            <v>303</v>
          </cell>
          <cell r="I698" t="str">
            <v>15-56</v>
          </cell>
          <cell r="J698" t="str">
            <v>301</v>
          </cell>
          <cell r="K698" t="str">
            <v>491-05151</v>
          </cell>
          <cell r="L698" t="str">
            <v>2400</v>
          </cell>
          <cell r="M698" t="str">
            <v/>
          </cell>
          <cell r="N698" t="str">
            <v>254</v>
          </cell>
        </row>
        <row r="699">
          <cell r="A699" t="str">
            <v>STACJA ROBOCZA</v>
          </cell>
          <cell r="B699" t="str">
            <v>ZENITH Z STATION P200</v>
          </cell>
          <cell r="C699" t="str">
            <v>491-3026</v>
          </cell>
          <cell r="D699" t="str">
            <v>GVDD72904607</v>
          </cell>
          <cell r="E699" t="str">
            <v xml:space="preserve">PZ </v>
          </cell>
          <cell r="F699" t="str">
            <v xml:space="preserve">WALENCZAK                ELŻBIETA       </v>
          </cell>
          <cell r="G699" t="str">
            <v>U-11</v>
          </cell>
          <cell r="H699" t="str">
            <v>206</v>
          </cell>
          <cell r="I699" t="str">
            <v>10-30</v>
          </cell>
          <cell r="J699" t="str">
            <v>1089</v>
          </cell>
          <cell r="K699" t="str">
            <v>491-03026</v>
          </cell>
          <cell r="L699" t="str">
            <v>200</v>
          </cell>
          <cell r="M699" t="str">
            <v>OK51J</v>
          </cell>
          <cell r="N699" t="str">
            <v>32</v>
          </cell>
        </row>
        <row r="700">
          <cell r="A700" t="str">
            <v>STACJA ROBOCZA</v>
          </cell>
          <cell r="B700" t="str">
            <v>DELL Optiplex GX1L 350</v>
          </cell>
          <cell r="C700" t="str">
            <v>491-3586</v>
          </cell>
          <cell r="D700" t="str">
            <v>PKGPR</v>
          </cell>
          <cell r="E700" t="str">
            <v xml:space="preserve">PZ </v>
          </cell>
          <cell r="F700" t="str">
            <v xml:space="preserve">SOCHA                    EWA            </v>
          </cell>
          <cell r="G700" t="str">
            <v>U-11</v>
          </cell>
          <cell r="H700" t="str">
            <v>303</v>
          </cell>
          <cell r="I700" t="str">
            <v>15-57</v>
          </cell>
          <cell r="J700" t="str">
            <v>956</v>
          </cell>
          <cell r="K700" t="str">
            <v>491-03586</v>
          </cell>
          <cell r="L700" t="str">
            <v>350</v>
          </cell>
          <cell r="M700" t="str">
            <v/>
          </cell>
          <cell r="N700" t="str">
            <v>64</v>
          </cell>
        </row>
        <row r="701">
          <cell r="A701" t="str">
            <v>STACJA ROBOCZA</v>
          </cell>
          <cell r="B701" t="str">
            <v>NEC PowerMate VT Destop P III 450</v>
          </cell>
          <cell r="C701" t="str">
            <v>491-4015</v>
          </cell>
          <cell r="D701" t="str">
            <v>0202109</v>
          </cell>
          <cell r="E701" t="str">
            <v xml:space="preserve">PZ </v>
          </cell>
          <cell r="F701" t="str">
            <v xml:space="preserve">KUKIEŁKA                 TERESA         </v>
          </cell>
          <cell r="G701" t="str">
            <v>U-11</v>
          </cell>
          <cell r="H701" t="str">
            <v>310</v>
          </cell>
          <cell r="I701" t="str">
            <v>15-62</v>
          </cell>
          <cell r="J701" t="str">
            <v>368</v>
          </cell>
          <cell r="K701" t="str">
            <v>491-04015</v>
          </cell>
          <cell r="L701" t="str">
            <v>450</v>
          </cell>
          <cell r="M701" t="str">
            <v/>
          </cell>
          <cell r="N701" t="str">
            <v>128</v>
          </cell>
        </row>
        <row r="702">
          <cell r="A702" t="str">
            <v>NOTEBOOK</v>
          </cell>
          <cell r="B702" t="str">
            <v>DELL Latitude C640</v>
          </cell>
          <cell r="C702" t="str">
            <v>491-5071</v>
          </cell>
          <cell r="D702" t="str">
            <v>G3RGL0J</v>
          </cell>
          <cell r="E702" t="str">
            <v xml:space="preserve">PZ </v>
          </cell>
          <cell r="F702" t="str">
            <v xml:space="preserve">CHMIEL                   SŁAWOMIR       </v>
          </cell>
          <cell r="G702" t="str">
            <v>U-11</v>
          </cell>
          <cell r="H702" t="str">
            <v>302</v>
          </cell>
          <cell r="I702" t="str">
            <v>25-70</v>
          </cell>
          <cell r="J702" t="str">
            <v>9084</v>
          </cell>
          <cell r="K702" t="str">
            <v>491-05071</v>
          </cell>
          <cell r="L702" t="str">
            <v>1800</v>
          </cell>
          <cell r="M702" t="str">
            <v/>
          </cell>
          <cell r="N702" t="str">
            <v>256</v>
          </cell>
        </row>
        <row r="703">
          <cell r="A703" t="str">
            <v>STACJA ROBOCZA</v>
          </cell>
          <cell r="B703" t="str">
            <v>NEC PowerMate VT Destop P III 450</v>
          </cell>
          <cell r="C703" t="str">
            <v>491-4034</v>
          </cell>
          <cell r="D703" t="str">
            <v>0207109</v>
          </cell>
          <cell r="E703" t="str">
            <v xml:space="preserve">PZ </v>
          </cell>
          <cell r="F703" t="str">
            <v xml:space="preserve">NAJGEBAUER               KRYSTYNA       </v>
          </cell>
          <cell r="G703" t="str">
            <v>U-11</v>
          </cell>
          <cell r="H703" t="str">
            <v>310</v>
          </cell>
          <cell r="I703" t="str">
            <v>15-62</v>
          </cell>
          <cell r="J703" t="str">
            <v>657</v>
          </cell>
          <cell r="K703" t="str">
            <v>491-04034</v>
          </cell>
          <cell r="L703" t="str">
            <v>450</v>
          </cell>
          <cell r="M703" t="str">
            <v>OK51J</v>
          </cell>
          <cell r="N703" t="str">
            <v>128</v>
          </cell>
        </row>
        <row r="704">
          <cell r="A704" t="str">
            <v>STACJA ROBOCZA</v>
          </cell>
          <cell r="B704" t="str">
            <v>DELL Optiplex GX1L 350</v>
          </cell>
          <cell r="C704" t="str">
            <v>491-3592</v>
          </cell>
          <cell r="D704" t="str">
            <v>PKGPD</v>
          </cell>
          <cell r="E704" t="str">
            <v xml:space="preserve">PZ </v>
          </cell>
          <cell r="F704" t="str">
            <v xml:space="preserve">DĄBROWSKI                WACŁAW         </v>
          </cell>
          <cell r="G704" t="str">
            <v>U-11</v>
          </cell>
          <cell r="H704" t="str">
            <v>309</v>
          </cell>
          <cell r="I704" t="str">
            <v>15-55</v>
          </cell>
          <cell r="J704" t="str">
            <v>164</v>
          </cell>
          <cell r="K704" t="str">
            <v>491-03592</v>
          </cell>
          <cell r="L704" t="str">
            <v>350</v>
          </cell>
          <cell r="M704" t="str">
            <v/>
          </cell>
          <cell r="N704" t="str">
            <v>64</v>
          </cell>
        </row>
        <row r="705">
          <cell r="A705" t="str">
            <v>STACJA ROBOCZA</v>
          </cell>
          <cell r="B705" t="str">
            <v>DELL Optiplex GX150</v>
          </cell>
          <cell r="C705" t="str">
            <v>491-4735</v>
          </cell>
          <cell r="D705" t="str">
            <v>5LVX60J</v>
          </cell>
          <cell r="E705" t="str">
            <v xml:space="preserve">PZ </v>
          </cell>
          <cell r="F705" t="str">
            <v xml:space="preserve">CHMIEL                   SŁAWOMIR       </v>
          </cell>
          <cell r="G705" t="str">
            <v>U-11</v>
          </cell>
          <cell r="H705" t="str">
            <v>302</v>
          </cell>
          <cell r="I705" t="str">
            <v>25-70</v>
          </cell>
          <cell r="J705" t="str">
            <v>9084</v>
          </cell>
          <cell r="K705" t="str">
            <v>491-04735</v>
          </cell>
          <cell r="L705" t="str">
            <v>1000</v>
          </cell>
          <cell r="M705" t="str">
            <v/>
          </cell>
          <cell r="N705" t="str">
            <v>255</v>
          </cell>
        </row>
        <row r="706">
          <cell r="A706" t="str">
            <v>STACJA ROBOCZA</v>
          </cell>
          <cell r="B706" t="str">
            <v>DELL Optiplex GX150</v>
          </cell>
          <cell r="C706" t="str">
            <v>491-4734</v>
          </cell>
          <cell r="D706" t="str">
            <v>CPRX60J</v>
          </cell>
          <cell r="E706" t="str">
            <v xml:space="preserve">RB </v>
          </cell>
          <cell r="F706" t="str">
            <v xml:space="preserve">BOROWSKI                 RYSZARD        </v>
          </cell>
          <cell r="G706" t="str">
            <v>U-2</v>
          </cell>
          <cell r="H706" t="str">
            <v>128</v>
          </cell>
          <cell r="I706" t="str">
            <v>11-38</v>
          </cell>
          <cell r="J706" t="str">
            <v>9250</v>
          </cell>
          <cell r="K706" t="str">
            <v>491-04734</v>
          </cell>
          <cell r="L706" t="str">
            <v>1000</v>
          </cell>
          <cell r="M706" t="str">
            <v/>
          </cell>
          <cell r="N706" t="str">
            <v>255</v>
          </cell>
        </row>
        <row r="707">
          <cell r="A707" t="str">
            <v>STACJA ROBOCZA</v>
          </cell>
          <cell r="B707" t="str">
            <v>COMPAQ DESKPRO EXD PIII 733</v>
          </cell>
          <cell r="C707" t="str">
            <v>491-4333</v>
          </cell>
          <cell r="D707" t="str">
            <v>8036FR4ZE580</v>
          </cell>
          <cell r="E707" t="str">
            <v xml:space="preserve">RB </v>
          </cell>
          <cell r="F707" t="str">
            <v xml:space="preserve">KRZACZYŃSKA              WANDA          </v>
          </cell>
          <cell r="G707" t="str">
            <v>U-2</v>
          </cell>
          <cell r="H707" t="str">
            <v>130</v>
          </cell>
          <cell r="I707" t="str">
            <v>34-28</v>
          </cell>
          <cell r="J707" t="str">
            <v>422</v>
          </cell>
          <cell r="K707" t="str">
            <v>491-04333</v>
          </cell>
          <cell r="L707" t="str">
            <v>733</v>
          </cell>
          <cell r="M707" t="str">
            <v/>
          </cell>
          <cell r="N707" t="str">
            <v>127</v>
          </cell>
        </row>
        <row r="708">
          <cell r="A708" t="str">
            <v>STACJA ROBOCZA</v>
          </cell>
          <cell r="B708" t="str">
            <v>DELL Optiplex GX260 SD</v>
          </cell>
          <cell r="C708" t="str">
            <v>491-5115</v>
          </cell>
          <cell r="D708" t="str">
            <v>4JYGL0J</v>
          </cell>
          <cell r="E708" t="str">
            <v xml:space="preserve">RB </v>
          </cell>
          <cell r="F708" t="str">
            <v xml:space="preserve">JANICZEK                 ZOFIA          </v>
          </cell>
          <cell r="G708" t="str">
            <v>U-2</v>
          </cell>
          <cell r="H708" t="str">
            <v>131</v>
          </cell>
          <cell r="I708" t="str">
            <v>18-45</v>
          </cell>
          <cell r="J708" t="str">
            <v>327</v>
          </cell>
          <cell r="K708" t="str">
            <v>491-05115</v>
          </cell>
          <cell r="L708" t="str">
            <v>2400</v>
          </cell>
          <cell r="M708" t="str">
            <v/>
          </cell>
          <cell r="N708" t="str">
            <v>254</v>
          </cell>
        </row>
        <row r="709">
          <cell r="A709" t="str">
            <v>STACJA ROBOCZA</v>
          </cell>
          <cell r="B709" t="str">
            <v>NEC PowerMate VT Destop P III 450</v>
          </cell>
          <cell r="C709" t="str">
            <v>491-3915</v>
          </cell>
          <cell r="D709" t="str">
            <v>0269109</v>
          </cell>
          <cell r="E709" t="str">
            <v xml:space="preserve">RB </v>
          </cell>
          <cell r="F709" t="str">
            <v xml:space="preserve">LESIAKOWSKI              KRZYSZTOF      </v>
          </cell>
          <cell r="G709" t="str">
            <v>BLOK 6</v>
          </cell>
          <cell r="H709" t="str">
            <v>MISTRZOWKA</v>
          </cell>
          <cell r="I709" t="str">
            <v>11-12</v>
          </cell>
          <cell r="J709" t="str">
            <v>3285</v>
          </cell>
          <cell r="K709" t="str">
            <v>491-03915</v>
          </cell>
          <cell r="L709" t="str">
            <v>450</v>
          </cell>
          <cell r="M709" t="str">
            <v/>
          </cell>
          <cell r="N709" t="str">
            <v>64</v>
          </cell>
        </row>
        <row r="710">
          <cell r="A710" t="str">
            <v>STACJA ROBOCZA</v>
          </cell>
          <cell r="B710" t="str">
            <v>DELL Optiplex GX1MT 350</v>
          </cell>
          <cell r="C710" t="str">
            <v>491-3496</v>
          </cell>
          <cell r="D710" t="str">
            <v>PKN4J</v>
          </cell>
          <cell r="E710" t="str">
            <v xml:space="preserve">RB </v>
          </cell>
          <cell r="F710" t="str">
            <v xml:space="preserve">MISIAK                   MARIAN         </v>
          </cell>
          <cell r="G710" t="str">
            <v>U-2</v>
          </cell>
          <cell r="H710" t="str">
            <v>129</v>
          </cell>
          <cell r="I710" t="str">
            <v>20-25</v>
          </cell>
          <cell r="J710" t="str">
            <v>7049</v>
          </cell>
          <cell r="K710" t="str">
            <v>491-03496</v>
          </cell>
          <cell r="L710" t="str">
            <v>350</v>
          </cell>
          <cell r="M710" t="str">
            <v/>
          </cell>
          <cell r="N710" t="str">
            <v>128</v>
          </cell>
        </row>
        <row r="711">
          <cell r="A711" t="str">
            <v>STACJA ROBOCZA</v>
          </cell>
          <cell r="B711" t="str">
            <v>DELL Optiplex GX1L 266</v>
          </cell>
          <cell r="C711" t="str">
            <v>491-3321</v>
          </cell>
          <cell r="D711" t="str">
            <v>NM182</v>
          </cell>
          <cell r="E711" t="str">
            <v xml:space="preserve">RB </v>
          </cell>
          <cell r="F711" t="str">
            <v xml:space="preserve">KOSTRZEWA                KAZIMIERZ      </v>
          </cell>
          <cell r="G711" t="str">
            <v>BLOK 9</v>
          </cell>
          <cell r="H711" t="str">
            <v>WAR.IZOLERSKI POZ17M</v>
          </cell>
          <cell r="I711" t="str">
            <v>28-16</v>
          </cell>
          <cell r="J711" t="str">
            <v>469</v>
          </cell>
          <cell r="K711" t="str">
            <v>491-03321</v>
          </cell>
          <cell r="L711" t="str">
            <v>266</v>
          </cell>
          <cell r="M711" t="str">
            <v/>
          </cell>
          <cell r="N711" t="str">
            <v>96</v>
          </cell>
        </row>
        <row r="712">
          <cell r="A712" t="str">
            <v>STACJA ROBOCZA</v>
          </cell>
          <cell r="B712" t="str">
            <v>NEC Direction Minitower P III 450</v>
          </cell>
          <cell r="C712" t="str">
            <v>491-3882</v>
          </cell>
          <cell r="D712" t="str">
            <v>0989099</v>
          </cell>
          <cell r="E712" t="str">
            <v xml:space="preserve">RB </v>
          </cell>
          <cell r="F712" t="str">
            <v xml:space="preserve">GEMBORYS                 JAN            </v>
          </cell>
          <cell r="G712" t="str">
            <v>P-57</v>
          </cell>
          <cell r="H712" t="str">
            <v>WAR.IZOLERSKI</v>
          </cell>
          <cell r="I712" t="str">
            <v>28-25</v>
          </cell>
          <cell r="J712" t="str">
            <v>9607</v>
          </cell>
          <cell r="K712" t="str">
            <v>491-03882</v>
          </cell>
          <cell r="L712" t="str">
            <v>450</v>
          </cell>
          <cell r="M712" t="str">
            <v/>
          </cell>
          <cell r="N712" t="str">
            <v>64</v>
          </cell>
        </row>
        <row r="713">
          <cell r="A713" t="str">
            <v>STACJA ROBOCZA</v>
          </cell>
          <cell r="B713" t="str">
            <v>COMPAQ DESKPRO EXD PIII 733</v>
          </cell>
          <cell r="C713" t="str">
            <v>491-4475</v>
          </cell>
          <cell r="D713" t="str">
            <v>8036FR4ZE264</v>
          </cell>
          <cell r="E713" t="str">
            <v xml:space="preserve">RB </v>
          </cell>
          <cell r="F713" t="str">
            <v xml:space="preserve">CZARNECKA                GRAŻYNA        </v>
          </cell>
          <cell r="G713" t="str">
            <v>U-2</v>
          </cell>
          <cell r="H713" t="str">
            <v>131</v>
          </cell>
          <cell r="I713" t="str">
            <v>29-76</v>
          </cell>
          <cell r="J713" t="str">
            <v>2709</v>
          </cell>
          <cell r="K713" t="str">
            <v>491-04475</v>
          </cell>
          <cell r="L713" t="str">
            <v>733</v>
          </cell>
          <cell r="M713" t="str">
            <v/>
          </cell>
          <cell r="N713" t="str">
            <v>127</v>
          </cell>
        </row>
        <row r="714">
          <cell r="A714" t="str">
            <v>STACJA ROBOCZA</v>
          </cell>
          <cell r="B714" t="str">
            <v>NEC PowerMate VT Destop P III 450</v>
          </cell>
          <cell r="C714" t="str">
            <v>491-3916</v>
          </cell>
          <cell r="D714" t="str">
            <v>0253109</v>
          </cell>
          <cell r="E714" t="str">
            <v xml:space="preserve">RB </v>
          </cell>
          <cell r="F714" t="str">
            <v xml:space="preserve">HOCHMAN                  SŁAWOMIR       </v>
          </cell>
          <cell r="G714" t="str">
            <v>U-2</v>
          </cell>
          <cell r="H714" t="str">
            <v>WAR.PIASKARSKI</v>
          </cell>
          <cell r="I714" t="str">
            <v>25-29</v>
          </cell>
          <cell r="J714" t="str">
            <v>3486</v>
          </cell>
          <cell r="K714" t="str">
            <v>491-03916</v>
          </cell>
          <cell r="L714" t="str">
            <v>450</v>
          </cell>
          <cell r="M714" t="str">
            <v/>
          </cell>
          <cell r="N714" t="str">
            <v>64</v>
          </cell>
        </row>
        <row r="715">
          <cell r="A715" t="str">
            <v>STACJA ROBOCZA</v>
          </cell>
          <cell r="B715" t="str">
            <v>DELL Optiplex GX150</v>
          </cell>
          <cell r="C715" t="str">
            <v>491-4733</v>
          </cell>
          <cell r="D715" t="str">
            <v>DQRX60J</v>
          </cell>
          <cell r="E715" t="str">
            <v xml:space="preserve">RB </v>
          </cell>
          <cell r="F715" t="str">
            <v xml:space="preserve">KRZYKOWSKI               ZBIGNIEW       </v>
          </cell>
          <cell r="G715" t="str">
            <v>U-2</v>
          </cell>
          <cell r="H715" t="str">
            <v>131</v>
          </cell>
          <cell r="I715" t="str">
            <v>16-09</v>
          </cell>
          <cell r="J715" t="str">
            <v>9604</v>
          </cell>
          <cell r="K715" t="str">
            <v>491-04733</v>
          </cell>
          <cell r="L715" t="str">
            <v>1000</v>
          </cell>
          <cell r="M715" t="str">
            <v/>
          </cell>
          <cell r="N715" t="str">
            <v>255</v>
          </cell>
        </row>
        <row r="716">
          <cell r="A716" t="str">
            <v>STACJA ROBOCZA</v>
          </cell>
          <cell r="B716" t="str">
            <v>COMPAQ DESKPRO EXD PIII 733</v>
          </cell>
          <cell r="C716" t="str">
            <v>491-4443</v>
          </cell>
          <cell r="D716" t="str">
            <v>8036FR4Z6609</v>
          </cell>
          <cell r="E716" t="str">
            <v xml:space="preserve">RB </v>
          </cell>
          <cell r="F716" t="str">
            <v xml:space="preserve">SKOLIMOWSKI              JANUSZ         </v>
          </cell>
          <cell r="G716" t="str">
            <v>PYLON VIII</v>
          </cell>
          <cell r="H716" t="str">
            <v>POZ+23M MISTRZÓWKA</v>
          </cell>
          <cell r="I716" t="str">
            <v>18-57</v>
          </cell>
          <cell r="J716" t="str">
            <v>9116</v>
          </cell>
          <cell r="K716" t="str">
            <v>491-04443</v>
          </cell>
          <cell r="L716" t="str">
            <v>733</v>
          </cell>
          <cell r="M716" t="str">
            <v/>
          </cell>
          <cell r="N716" t="str">
            <v>127</v>
          </cell>
        </row>
        <row r="717">
          <cell r="A717" t="str">
            <v>STACJA ROBOCZA</v>
          </cell>
          <cell r="B717" t="str">
            <v>DELL Optiplex GX1MT 350</v>
          </cell>
          <cell r="C717" t="str">
            <v>491-3498</v>
          </cell>
          <cell r="D717" t="str">
            <v>PKN45</v>
          </cell>
          <cell r="E717" t="str">
            <v xml:space="preserve">RB </v>
          </cell>
          <cell r="F717" t="str">
            <v xml:space="preserve">BROŻYNA                  ANDRZEJ        </v>
          </cell>
          <cell r="G717" t="str">
            <v>BLOK 6</v>
          </cell>
          <cell r="H717" t="str">
            <v>WAR.RUSZTOWAŃ POZ+17</v>
          </cell>
          <cell r="I717" t="str">
            <v>18-54</v>
          </cell>
          <cell r="J717" t="str">
            <v>28</v>
          </cell>
          <cell r="K717" t="str">
            <v>491-03498</v>
          </cell>
          <cell r="L717" t="str">
            <v>350</v>
          </cell>
          <cell r="M717" t="str">
            <v>OK19M</v>
          </cell>
          <cell r="N717" t="str">
            <v>64</v>
          </cell>
        </row>
        <row r="718">
          <cell r="A718" t="str">
            <v>STACJA ROBOCZA</v>
          </cell>
          <cell r="B718" t="str">
            <v>ZENITH Z STATION P166</v>
          </cell>
          <cell r="C718" t="str">
            <v>491-3113</v>
          </cell>
          <cell r="D718" t="str">
            <v>GVDD72905615</v>
          </cell>
          <cell r="E718" t="str">
            <v xml:space="preserve">RB </v>
          </cell>
          <cell r="F718" t="str">
            <v xml:space="preserve">KUCHARCZYK               ADAM           </v>
          </cell>
          <cell r="G718" t="str">
            <v>U-2</v>
          </cell>
          <cell r="H718" t="str">
            <v>WAR.SZKLARSKI</v>
          </cell>
          <cell r="I718" t="str">
            <v>18-55</v>
          </cell>
          <cell r="J718" t="str">
            <v>498</v>
          </cell>
          <cell r="K718" t="str">
            <v>491-03113</v>
          </cell>
          <cell r="L718" t="str">
            <v>166</v>
          </cell>
          <cell r="M718" t="str">
            <v/>
          </cell>
          <cell r="N718" t="str">
            <v>80</v>
          </cell>
        </row>
        <row r="719">
          <cell r="A719" t="str">
            <v>STACJA ROBOCZA</v>
          </cell>
          <cell r="B719" t="str">
            <v>COMPAQ DESKPRO EXD PIII 733</v>
          </cell>
          <cell r="C719" t="str">
            <v>491-4317</v>
          </cell>
          <cell r="D719" t="str">
            <v>8036FR4ZE407</v>
          </cell>
          <cell r="E719" t="str">
            <v xml:space="preserve">RB </v>
          </cell>
          <cell r="F719" t="str">
            <v xml:space="preserve">MRUSZCZYK                JÓZEF          </v>
          </cell>
          <cell r="G719" t="str">
            <v>U-2</v>
          </cell>
          <cell r="H719" t="str">
            <v>130</v>
          </cell>
          <cell r="I719" t="str">
            <v>18-46</v>
          </cell>
          <cell r="J719" t="str">
            <v>556</v>
          </cell>
          <cell r="K719" t="str">
            <v/>
          </cell>
          <cell r="L719" t="str">
            <v>733</v>
          </cell>
          <cell r="M719" t="str">
            <v/>
          </cell>
          <cell r="N719" t="str">
            <v/>
          </cell>
        </row>
        <row r="720">
          <cell r="A720" t="str">
            <v>STACJA ROBOCZA</v>
          </cell>
          <cell r="B720" t="str">
            <v>NEC PowerMate VT Destop P III 450</v>
          </cell>
          <cell r="C720" t="str">
            <v>491-4036</v>
          </cell>
          <cell r="D720" t="str">
            <v>0210109</v>
          </cell>
          <cell r="E720" t="str">
            <v xml:space="preserve">RB </v>
          </cell>
          <cell r="F720" t="str">
            <v xml:space="preserve">ROGALEWICZ               JÓZEF          </v>
          </cell>
          <cell r="G720" t="str">
            <v>U-2</v>
          </cell>
          <cell r="H720" t="str">
            <v>WAR.ŚLUSAR.-STOLAR.</v>
          </cell>
          <cell r="I720" t="str">
            <v>18-58</v>
          </cell>
          <cell r="J720" t="str">
            <v>843</v>
          </cell>
          <cell r="K720" t="str">
            <v>491-04036</v>
          </cell>
          <cell r="L720" t="str">
            <v>450</v>
          </cell>
          <cell r="M720" t="str">
            <v/>
          </cell>
          <cell r="N720" t="str">
            <v>64</v>
          </cell>
        </row>
        <row r="721">
          <cell r="A721" t="str">
            <v>STACJA ROBOCZA</v>
          </cell>
          <cell r="B721" t="str">
            <v>DELL Optiplex GX150</v>
          </cell>
          <cell r="C721" t="str">
            <v>491-4732</v>
          </cell>
          <cell r="D721" t="str">
            <v>BSRX60J</v>
          </cell>
          <cell r="E721" t="str">
            <v xml:space="preserve">RB </v>
          </cell>
          <cell r="F721" t="str">
            <v xml:space="preserve">LESIAKOWSKI              KRZYSZTOF      </v>
          </cell>
          <cell r="G721" t="str">
            <v>BLOK 6</v>
          </cell>
          <cell r="H721" t="str">
            <v>MISTRZOWKA</v>
          </cell>
          <cell r="I721" t="str">
            <v>11-12</v>
          </cell>
          <cell r="J721" t="str">
            <v>3285</v>
          </cell>
          <cell r="K721" t="str">
            <v>491-04732</v>
          </cell>
          <cell r="L721" t="str">
            <v>1000</v>
          </cell>
          <cell r="M721" t="str">
            <v/>
          </cell>
          <cell r="N721" t="str">
            <v>255</v>
          </cell>
        </row>
        <row r="722">
          <cell r="A722" t="str">
            <v>STACJA ROBOCZA</v>
          </cell>
          <cell r="B722" t="str">
            <v>DELL Optiplex GX150</v>
          </cell>
          <cell r="C722" t="str">
            <v>491-4731</v>
          </cell>
          <cell r="D722" t="str">
            <v>7MRX60J</v>
          </cell>
          <cell r="E722" t="str">
            <v xml:space="preserve">RB </v>
          </cell>
          <cell r="F722" t="str">
            <v xml:space="preserve">MRUSZCZYK                JÓZEF          </v>
          </cell>
          <cell r="G722" t="str">
            <v>U-2</v>
          </cell>
          <cell r="H722" t="str">
            <v>130</v>
          </cell>
          <cell r="I722" t="str">
            <v>18-46</v>
          </cell>
          <cell r="J722" t="str">
            <v>556</v>
          </cell>
          <cell r="K722" t="str">
            <v>491-04731</v>
          </cell>
          <cell r="L722" t="str">
            <v>1000</v>
          </cell>
          <cell r="M722" t="str">
            <v/>
          </cell>
          <cell r="N722" t="str">
            <v>255</v>
          </cell>
        </row>
        <row r="723">
          <cell r="A723" t="str">
            <v>STACJA ROBOCZA</v>
          </cell>
          <cell r="B723" t="str">
            <v>NEC Direction Minitower P III 450</v>
          </cell>
          <cell r="C723" t="str">
            <v>491-3746</v>
          </cell>
          <cell r="D723" t="str">
            <v>0136109</v>
          </cell>
          <cell r="E723" t="str">
            <v xml:space="preserve">RC </v>
          </cell>
          <cell r="F723" t="str">
            <v xml:space="preserve">SZLENK                   ZBIGNIEW       </v>
          </cell>
          <cell r="G723" t="str">
            <v>U-14</v>
          </cell>
          <cell r="H723" t="str">
            <v>301</v>
          </cell>
          <cell r="I723" t="str">
            <v>16-70</v>
          </cell>
          <cell r="J723" t="str">
            <v>888</v>
          </cell>
          <cell r="K723" t="str">
            <v>491-03746</v>
          </cell>
          <cell r="L723" t="str">
            <v>450</v>
          </cell>
          <cell r="M723" t="str">
            <v/>
          </cell>
          <cell r="N723" t="str">
            <v>192</v>
          </cell>
        </row>
        <row r="724">
          <cell r="A724" t="str">
            <v>STACJA ROBOCZA</v>
          </cell>
          <cell r="B724" t="str">
            <v>DELL Optiplex GX150</v>
          </cell>
          <cell r="C724" t="str">
            <v>491-4730</v>
          </cell>
          <cell r="D724" t="str">
            <v>GRRX60J</v>
          </cell>
          <cell r="E724" t="str">
            <v xml:space="preserve">RC </v>
          </cell>
          <cell r="F724" t="str">
            <v xml:space="preserve">NICKIEWICZ               TADEUSZ        </v>
          </cell>
          <cell r="G724" t="str">
            <v>K7/17M</v>
          </cell>
          <cell r="H724" t="str">
            <v>POZ+17M</v>
          </cell>
          <cell r="I724" t="str">
            <v>16-57</v>
          </cell>
          <cell r="J724" t="str">
            <v>665</v>
          </cell>
          <cell r="K724" t="str">
            <v>491-04730</v>
          </cell>
          <cell r="L724" t="str">
            <v>1000</v>
          </cell>
          <cell r="M724" t="str">
            <v/>
          </cell>
          <cell r="N724" t="str">
            <v>255</v>
          </cell>
        </row>
        <row r="725">
          <cell r="A725" t="str">
            <v>STACJA ROBOCZA</v>
          </cell>
          <cell r="B725" t="str">
            <v>COMPAQ DESKPRO EXD PIII 733</v>
          </cell>
          <cell r="C725" t="str">
            <v>491-4435</v>
          </cell>
          <cell r="D725" t="str">
            <v>8036FR4Z3710</v>
          </cell>
          <cell r="E725" t="str">
            <v xml:space="preserve">RC </v>
          </cell>
          <cell r="F725" t="str">
            <v xml:space="preserve">WŁODARCZYK               ANTONI         </v>
          </cell>
          <cell r="G725" t="str">
            <v>BLOK 7</v>
          </cell>
          <cell r="H725" t="str">
            <v>POZ.17M</v>
          </cell>
          <cell r="I725" t="str">
            <v>16-57</v>
          </cell>
          <cell r="J725" t="str">
            <v>1098</v>
          </cell>
          <cell r="K725" t="str">
            <v>491-04435</v>
          </cell>
          <cell r="L725" t="str">
            <v>733</v>
          </cell>
          <cell r="M725" t="str">
            <v/>
          </cell>
          <cell r="N725" t="str">
            <v>127</v>
          </cell>
        </row>
        <row r="726">
          <cell r="A726" t="str">
            <v>STACJA ROBOCZA</v>
          </cell>
          <cell r="B726" t="str">
            <v>DELL Optiplex GX150</v>
          </cell>
          <cell r="C726" t="str">
            <v>491-4760</v>
          </cell>
          <cell r="D726" t="str">
            <v>8WLZ60J</v>
          </cell>
          <cell r="E726" t="str">
            <v xml:space="preserve">RC </v>
          </cell>
          <cell r="F726" t="str">
            <v xml:space="preserve">JAGUSZEWSKI              JAN            </v>
          </cell>
          <cell r="G726" t="str">
            <v>K12/17M</v>
          </cell>
          <cell r="H726" t="str">
            <v>POZ.+27M</v>
          </cell>
          <cell r="I726" t="str">
            <v>24-46</v>
          </cell>
          <cell r="J726" t="str">
            <v>320</v>
          </cell>
          <cell r="K726" t="str">
            <v>491-04760</v>
          </cell>
          <cell r="L726" t="str">
            <v>1000</v>
          </cell>
          <cell r="M726" t="str">
            <v/>
          </cell>
          <cell r="N726" t="str">
            <v>255</v>
          </cell>
        </row>
        <row r="727">
          <cell r="A727" t="str">
            <v>STACJA ROBOCZA</v>
          </cell>
          <cell r="B727" t="str">
            <v>COMPAQ DESKPRO EXD PIII 733</v>
          </cell>
          <cell r="C727" t="str">
            <v>491-4483</v>
          </cell>
          <cell r="D727" t="str">
            <v>8036FR4ZE261</v>
          </cell>
          <cell r="E727" t="str">
            <v xml:space="preserve">RC </v>
          </cell>
          <cell r="F727" t="str">
            <v xml:space="preserve">SOBIESZEK                WIKTOR         </v>
          </cell>
          <cell r="G727" t="str">
            <v>PYLON I</v>
          </cell>
          <cell r="H727" t="str">
            <v>+23M</v>
          </cell>
          <cell r="I727" t="str">
            <v>16-59</v>
          </cell>
          <cell r="J727" t="str">
            <v>990</v>
          </cell>
          <cell r="K727" t="str">
            <v>491-04483</v>
          </cell>
          <cell r="L727" t="str">
            <v>733</v>
          </cell>
          <cell r="M727" t="str">
            <v/>
          </cell>
          <cell r="N727" t="str">
            <v>127</v>
          </cell>
        </row>
        <row r="728">
          <cell r="A728" t="str">
            <v>STACJA ROBOCZA</v>
          </cell>
          <cell r="B728" t="str">
            <v>COMPAQ DESKPRO EXD PIII 733</v>
          </cell>
          <cell r="C728" t="str">
            <v>491-4421</v>
          </cell>
          <cell r="D728" t="str">
            <v>8037FR4Z2719</v>
          </cell>
          <cell r="E728" t="str">
            <v xml:space="preserve">RC </v>
          </cell>
          <cell r="F728" t="str">
            <v xml:space="preserve">SITEK                    EDWARD         </v>
          </cell>
          <cell r="G728" t="str">
            <v>U-14</v>
          </cell>
          <cell r="H728" t="str">
            <v>302</v>
          </cell>
          <cell r="I728" t="str">
            <v>16-50</v>
          </cell>
          <cell r="J728" t="str">
            <v>946</v>
          </cell>
          <cell r="K728" t="str">
            <v>491-04421</v>
          </cell>
          <cell r="L728" t="str">
            <v>733</v>
          </cell>
          <cell r="M728" t="str">
            <v/>
          </cell>
          <cell r="N728" t="str">
            <v>127</v>
          </cell>
        </row>
        <row r="729">
          <cell r="A729" t="str">
            <v>STACJA ROBOCZA</v>
          </cell>
          <cell r="B729" t="str">
            <v>DELL Optiplex GX150</v>
          </cell>
          <cell r="C729" t="str">
            <v>491-4729</v>
          </cell>
          <cell r="D729" t="str">
            <v>5QRX60J</v>
          </cell>
          <cell r="E729" t="str">
            <v xml:space="preserve">RC </v>
          </cell>
          <cell r="F729" t="str">
            <v xml:space="preserve">NOWATKOWSKI              WALDEMAR       </v>
          </cell>
          <cell r="G729" t="str">
            <v>K7/17M</v>
          </cell>
          <cell r="H729" t="str">
            <v>POZ+17M</v>
          </cell>
          <cell r="I729" t="str">
            <v>16-57</v>
          </cell>
          <cell r="J729" t="str">
            <v>666</v>
          </cell>
          <cell r="K729" t="str">
            <v>491-04729</v>
          </cell>
          <cell r="L729" t="str">
            <v>1000</v>
          </cell>
          <cell r="M729" t="str">
            <v/>
          </cell>
          <cell r="N729" t="str">
            <v>255</v>
          </cell>
        </row>
        <row r="730">
          <cell r="A730" t="str">
            <v>STACJA ROBOCZA</v>
          </cell>
          <cell r="B730" t="str">
            <v>KOMPUTER PC/AT</v>
          </cell>
          <cell r="C730" t="str">
            <v>491-1620/1583</v>
          </cell>
          <cell r="D730" t="str">
            <v>935933</v>
          </cell>
          <cell r="E730" t="str">
            <v xml:space="preserve">RC </v>
          </cell>
          <cell r="F730" t="str">
            <v xml:space="preserve">STOKOWSKA                DANUTA         </v>
          </cell>
          <cell r="G730" t="str">
            <v>U-14</v>
          </cell>
          <cell r="H730" t="str">
            <v>303</v>
          </cell>
          <cell r="I730" t="str">
            <v>16-58</v>
          </cell>
          <cell r="J730" t="str">
            <v>880</v>
          </cell>
          <cell r="K730" t="str">
            <v>491-01620-1583</v>
          </cell>
          <cell r="L730" t="str">
            <v>400</v>
          </cell>
          <cell r="M730" t="str">
            <v/>
          </cell>
          <cell r="N730" t="str">
            <v>128</v>
          </cell>
        </row>
        <row r="731">
          <cell r="A731" t="str">
            <v>STACJA ROBOCZA</v>
          </cell>
          <cell r="B731" t="str">
            <v>COMPAQ DESKPRO EXD PIII 733</v>
          </cell>
          <cell r="C731" t="str">
            <v>491-4463</v>
          </cell>
          <cell r="D731" t="str">
            <v>8036FR4Z3716</v>
          </cell>
          <cell r="E731" t="str">
            <v xml:space="preserve">RC </v>
          </cell>
          <cell r="F731" t="str">
            <v xml:space="preserve">CEGIEŁKA                 JERZY          </v>
          </cell>
          <cell r="G731" t="str">
            <v>U-14</v>
          </cell>
          <cell r="H731" t="str">
            <v>303</v>
          </cell>
          <cell r="I731" t="str">
            <v>16-58</v>
          </cell>
          <cell r="J731" t="str">
            <v>132</v>
          </cell>
          <cell r="K731" t="str">
            <v>491-04463</v>
          </cell>
          <cell r="L731" t="str">
            <v>733</v>
          </cell>
          <cell r="M731" t="str">
            <v>OK58J</v>
          </cell>
          <cell r="N731" t="str">
            <v>127</v>
          </cell>
        </row>
        <row r="732">
          <cell r="A732" t="str">
            <v>STACJA ROBOCZA</v>
          </cell>
          <cell r="B732" t="str">
            <v>DELL Optiplex GX260 SD</v>
          </cell>
          <cell r="C732" t="str">
            <v>491-5109</v>
          </cell>
          <cell r="D732" t="str">
            <v>7KYGL0J</v>
          </cell>
          <cell r="E732" t="str">
            <v xml:space="preserve">RC </v>
          </cell>
          <cell r="F732" t="str">
            <v xml:space="preserve">PAJĄK                    MARIUSZ        </v>
          </cell>
          <cell r="G732" t="str">
            <v>U-14</v>
          </cell>
          <cell r="H732" t="str">
            <v>304</v>
          </cell>
          <cell r="I732" t="str">
            <v>16-50</v>
          </cell>
          <cell r="J732" t="str">
            <v>9439</v>
          </cell>
          <cell r="K732" t="str">
            <v>491-05109</v>
          </cell>
          <cell r="L732" t="str">
            <v>2400</v>
          </cell>
          <cell r="M732" t="str">
            <v/>
          </cell>
          <cell r="N732" t="str">
            <v>254</v>
          </cell>
        </row>
        <row r="733">
          <cell r="A733" t="str">
            <v>STACJA ROBOCZA</v>
          </cell>
          <cell r="B733" t="str">
            <v>NEC PowerMate VT Destop P III 450</v>
          </cell>
          <cell r="C733" t="str">
            <v>491-3909</v>
          </cell>
          <cell r="D733" t="str">
            <v>0277109</v>
          </cell>
          <cell r="E733" t="str">
            <v xml:space="preserve">RC </v>
          </cell>
          <cell r="F733" t="str">
            <v xml:space="preserve">ANDRZEJEWSKA             MARIA          </v>
          </cell>
          <cell r="G733" t="str">
            <v>U-14</v>
          </cell>
          <cell r="H733" t="str">
            <v>304</v>
          </cell>
          <cell r="I733" t="str">
            <v>2376</v>
          </cell>
          <cell r="J733" t="str">
            <v>2</v>
          </cell>
          <cell r="K733" t="str">
            <v>491-03909</v>
          </cell>
          <cell r="L733" t="str">
            <v>450</v>
          </cell>
          <cell r="M733" t="str">
            <v/>
          </cell>
          <cell r="N733" t="str">
            <v>128</v>
          </cell>
        </row>
        <row r="734">
          <cell r="A734" t="str">
            <v>STACJA ROBOCZA</v>
          </cell>
          <cell r="B734" t="str">
            <v>KOMPUTER 386DX</v>
          </cell>
          <cell r="C734" t="str">
            <v>491-2057</v>
          </cell>
          <cell r="D734" t="str">
            <v>3629/043</v>
          </cell>
          <cell r="E734" t="str">
            <v xml:space="preserve">RC </v>
          </cell>
          <cell r="F734" t="str">
            <v xml:space="preserve">PILARSKI                 MICHAŁ         </v>
          </cell>
          <cell r="G734" t="str">
            <v>U-14</v>
          </cell>
          <cell r="H734" t="str">
            <v>NARZĘDZIOWNIA</v>
          </cell>
          <cell r="I734" t="str">
            <v>16-61</v>
          </cell>
          <cell r="J734" t="str">
            <v>9634</v>
          </cell>
          <cell r="K734" t="str">
            <v>491-02057</v>
          </cell>
          <cell r="L734" t="str">
            <v>366</v>
          </cell>
          <cell r="M734" t="str">
            <v/>
          </cell>
          <cell r="N734" t="str">
            <v>128</v>
          </cell>
        </row>
        <row r="735">
          <cell r="A735" t="str">
            <v>STACJA ROBOCZA</v>
          </cell>
          <cell r="B735" t="str">
            <v>DELL Optiplex GX1M 350</v>
          </cell>
          <cell r="C735" t="str">
            <v>491-3597</v>
          </cell>
          <cell r="D735" t="str">
            <v>PKHOD</v>
          </cell>
          <cell r="E735" t="str">
            <v>RC1</v>
          </cell>
          <cell r="F735" t="str">
            <v xml:space="preserve">DĘBIEC                   HALINA         </v>
          </cell>
          <cell r="G735" t="str">
            <v>U1/1</v>
          </cell>
          <cell r="H735" t="str">
            <v>1</v>
          </cell>
          <cell r="I735" t="str">
            <v>16-66</v>
          </cell>
          <cell r="J735" t="str">
            <v>172</v>
          </cell>
          <cell r="K735" t="str">
            <v>491-03597</v>
          </cell>
          <cell r="L735" t="str">
            <v>350</v>
          </cell>
          <cell r="M735" t="str">
            <v/>
          </cell>
          <cell r="N735" t="str">
            <v>128</v>
          </cell>
        </row>
        <row r="736">
          <cell r="A736" t="str">
            <v>STACJA ROBOCZA</v>
          </cell>
          <cell r="B736" t="str">
            <v>DELL Optiplex GX1L 266</v>
          </cell>
          <cell r="C736" t="str">
            <v>491-3249</v>
          </cell>
          <cell r="D736" t="str">
            <v>NM16T</v>
          </cell>
          <cell r="E736" t="str">
            <v>RC1</v>
          </cell>
          <cell r="F736" t="str">
            <v xml:space="preserve">MIŁOSZ                   RYSZARD        </v>
          </cell>
          <cell r="G736" t="str">
            <v>U1/1</v>
          </cell>
          <cell r="H736" t="str">
            <v>1</v>
          </cell>
          <cell r="I736" t="str">
            <v>16-47</v>
          </cell>
          <cell r="J736" t="str">
            <v>1903</v>
          </cell>
          <cell r="K736" t="str">
            <v>491-03249</v>
          </cell>
          <cell r="L736" t="str">
            <v>266</v>
          </cell>
          <cell r="M736" t="str">
            <v/>
          </cell>
          <cell r="N736" t="str">
            <v>160</v>
          </cell>
        </row>
        <row r="737">
          <cell r="A737" t="str">
            <v>STACJA ROBOCZA</v>
          </cell>
          <cell r="B737" t="str">
            <v>COMPAQ DESKPRO EXD PIII 733</v>
          </cell>
          <cell r="C737" t="str">
            <v>491-4413</v>
          </cell>
          <cell r="D737" t="str">
            <v>8036FR4ZE575</v>
          </cell>
          <cell r="E737" t="str">
            <v>RC1</v>
          </cell>
          <cell r="F737" t="str">
            <v xml:space="preserve">PUŁKA                    ANDRZEJ        </v>
          </cell>
          <cell r="G737" t="str">
            <v>U-1/2</v>
          </cell>
          <cell r="H737" t="str">
            <v>4</v>
          </cell>
          <cell r="I737" t="str">
            <v>25-36</v>
          </cell>
          <cell r="J737" t="str">
            <v>3569</v>
          </cell>
          <cell r="K737" t="str">
            <v>491-04413</v>
          </cell>
          <cell r="L737" t="str">
            <v>733</v>
          </cell>
          <cell r="M737" t="str">
            <v/>
          </cell>
          <cell r="N737" t="str">
            <v>127</v>
          </cell>
        </row>
        <row r="738">
          <cell r="A738" t="str">
            <v>STACJA ROBOCZA</v>
          </cell>
          <cell r="B738" t="str">
            <v>DELL Optiplex GX260 SD</v>
          </cell>
          <cell r="C738" t="str">
            <v>491-5055</v>
          </cell>
          <cell r="D738" t="str">
            <v>FK2GL0J</v>
          </cell>
          <cell r="E738" t="str">
            <v>RC1</v>
          </cell>
          <cell r="F738" t="str">
            <v xml:space="preserve">PIKUŁA                   JAN            </v>
          </cell>
          <cell r="G738" t="str">
            <v>U1/1</v>
          </cell>
          <cell r="H738" t="str">
            <v>1</v>
          </cell>
          <cell r="I738" t="str">
            <v>16-45</v>
          </cell>
          <cell r="J738" t="str">
            <v>795</v>
          </cell>
          <cell r="K738" t="str">
            <v>491-05055</v>
          </cell>
          <cell r="L738" t="str">
            <v>2400</v>
          </cell>
          <cell r="M738" t="str">
            <v/>
          </cell>
          <cell r="N738" t="str">
            <v>254</v>
          </cell>
        </row>
        <row r="739">
          <cell r="A739" t="str">
            <v>STACJA ROBOCZA</v>
          </cell>
          <cell r="B739" t="str">
            <v>COMPAQ DESKPRO EXD PIII 733</v>
          </cell>
          <cell r="C739" t="str">
            <v>491-4389</v>
          </cell>
          <cell r="D739" t="str">
            <v>8036FR4ZE288</v>
          </cell>
          <cell r="E739" t="str">
            <v>RC1</v>
          </cell>
          <cell r="F739" t="str">
            <v xml:space="preserve">PIKUŁA                   JAN            </v>
          </cell>
          <cell r="G739" t="str">
            <v>U1/1</v>
          </cell>
          <cell r="H739" t="str">
            <v>1</v>
          </cell>
          <cell r="I739" t="str">
            <v>16-45</v>
          </cell>
          <cell r="J739" t="str">
            <v>795</v>
          </cell>
          <cell r="K739" t="str">
            <v>491-04389</v>
          </cell>
          <cell r="L739" t="str">
            <v>733</v>
          </cell>
          <cell r="M739" t="str">
            <v/>
          </cell>
          <cell r="N739" t="str">
            <v>127</v>
          </cell>
        </row>
        <row r="740">
          <cell r="A740" t="str">
            <v>STACJA ROBOCZA</v>
          </cell>
          <cell r="B740" t="str">
            <v>NEC PowerMate VT Destop P III 450</v>
          </cell>
          <cell r="C740" t="str">
            <v>491-4042</v>
          </cell>
          <cell r="D740" t="str">
            <v>0213109</v>
          </cell>
          <cell r="E740" t="str">
            <v>RC1</v>
          </cell>
          <cell r="F740" t="str">
            <v xml:space="preserve">PIERSZAŁA                WŁODZIMIERZ    </v>
          </cell>
          <cell r="G740" t="str">
            <v>U-1/2</v>
          </cell>
          <cell r="H740" t="str">
            <v>4</v>
          </cell>
          <cell r="I740" t="str">
            <v>25-39</v>
          </cell>
          <cell r="J740" t="str">
            <v>798</v>
          </cell>
          <cell r="K740" t="str">
            <v>491-04042</v>
          </cell>
          <cell r="L740" t="str">
            <v>450</v>
          </cell>
          <cell r="M740" t="str">
            <v/>
          </cell>
          <cell r="N740" t="str">
            <v>128</v>
          </cell>
        </row>
        <row r="741">
          <cell r="A741" t="str">
            <v>STACJA ROBOCZA</v>
          </cell>
          <cell r="B741" t="str">
            <v>DELL Optiplex GX1L 266</v>
          </cell>
          <cell r="C741" t="str">
            <v>491-3299</v>
          </cell>
          <cell r="D741" t="str">
            <v>NM18N</v>
          </cell>
          <cell r="E741" t="str">
            <v>RC1</v>
          </cell>
          <cell r="F741" t="str">
            <v xml:space="preserve">KUCZYŃSKI                HENRYK         </v>
          </cell>
          <cell r="G741" t="str">
            <v>U-1/2</v>
          </cell>
          <cell r="H741" t="str">
            <v>4</v>
          </cell>
          <cell r="I741" t="str">
            <v>1643</v>
          </cell>
          <cell r="J741" t="str">
            <v>393</v>
          </cell>
          <cell r="K741" t="str">
            <v>HENRYKK_RC</v>
          </cell>
          <cell r="L741" t="str">
            <v>266</v>
          </cell>
          <cell r="M741" t="str">
            <v/>
          </cell>
          <cell r="N741" t="str">
            <v/>
          </cell>
        </row>
        <row r="742">
          <cell r="A742" t="str">
            <v>STACJA ROBOCZA</v>
          </cell>
          <cell r="B742" t="str">
            <v>COMPAQ DESKPRO EXD PIII 733</v>
          </cell>
          <cell r="C742" t="str">
            <v>491-4283</v>
          </cell>
          <cell r="D742" t="str">
            <v>8036FR4ZE455</v>
          </cell>
          <cell r="E742" t="str">
            <v xml:space="preserve">RD </v>
          </cell>
          <cell r="F742" t="str">
            <v xml:space="preserve">BURACZEWSKI              KRZYSZTOF      </v>
          </cell>
          <cell r="G742" t="str">
            <v>U-2</v>
          </cell>
          <cell r="H742" t="str">
            <v>65</v>
          </cell>
          <cell r="I742" t="str">
            <v>17-74</v>
          </cell>
          <cell r="J742" t="str">
            <v>81</v>
          </cell>
          <cell r="K742" t="str">
            <v>491-04283</v>
          </cell>
          <cell r="L742" t="str">
            <v>733</v>
          </cell>
          <cell r="M742" t="str">
            <v/>
          </cell>
          <cell r="N742" t="str">
            <v>127</v>
          </cell>
        </row>
        <row r="743">
          <cell r="A743" t="str">
            <v>STACJA ROBOCZA</v>
          </cell>
          <cell r="B743" t="str">
            <v>DELL Optiplex GX1L 350</v>
          </cell>
          <cell r="C743" t="str">
            <v>491-3527</v>
          </cell>
          <cell r="D743" t="str">
            <v>PKGZ7</v>
          </cell>
          <cell r="E743" t="str">
            <v xml:space="preserve">RD </v>
          </cell>
          <cell r="F743" t="str">
            <v xml:space="preserve">BŁASZCZYK                JANUSZ         </v>
          </cell>
          <cell r="G743" t="str">
            <v>U-2</v>
          </cell>
          <cell r="H743" t="str">
            <v>69</v>
          </cell>
          <cell r="I743" t="str">
            <v>17-77</v>
          </cell>
          <cell r="J743" t="str">
            <v>2935</v>
          </cell>
          <cell r="K743" t="str">
            <v>491-03527</v>
          </cell>
          <cell r="L743" t="str">
            <v>350</v>
          </cell>
          <cell r="M743" t="str">
            <v/>
          </cell>
          <cell r="N743" t="str">
            <v>128</v>
          </cell>
        </row>
        <row r="744">
          <cell r="A744" t="str">
            <v>STACJA ROBOCZA</v>
          </cell>
          <cell r="B744" t="str">
            <v>DELL Optiplex GX260 SD</v>
          </cell>
          <cell r="C744" t="str">
            <v>491-5122</v>
          </cell>
          <cell r="D744" t="str">
            <v>2JYGL0J</v>
          </cell>
          <cell r="E744" t="str">
            <v xml:space="preserve">RD </v>
          </cell>
          <cell r="F744" t="str">
            <v xml:space="preserve">ALEKSIEJCZYK             ANDRZEJ        </v>
          </cell>
          <cell r="G744" t="str">
            <v>U-2</v>
          </cell>
          <cell r="H744" t="str">
            <v>69</v>
          </cell>
          <cell r="I744" t="str">
            <v>17-79</v>
          </cell>
          <cell r="J744" t="str">
            <v>9</v>
          </cell>
          <cell r="K744" t="str">
            <v>491-05122</v>
          </cell>
          <cell r="L744" t="str">
            <v>2400</v>
          </cell>
          <cell r="M744" t="str">
            <v/>
          </cell>
          <cell r="N744" t="str">
            <v>254</v>
          </cell>
        </row>
        <row r="745">
          <cell r="A745" t="str">
            <v>STACJA ROBOCZA</v>
          </cell>
          <cell r="B745" t="str">
            <v>NEC PowerMate VT Destop P III 450</v>
          </cell>
          <cell r="C745" t="str">
            <v>491-4050</v>
          </cell>
          <cell r="D745" t="str">
            <v>0286109</v>
          </cell>
          <cell r="E745" t="str">
            <v xml:space="preserve">RD </v>
          </cell>
          <cell r="F745" t="str">
            <v xml:space="preserve">PĘDZIWIATR               LUCYNA         </v>
          </cell>
          <cell r="G745" t="str">
            <v>U-2</v>
          </cell>
          <cell r="H745" t="str">
            <v>67</v>
          </cell>
          <cell r="I745" t="str">
            <v>16-07</v>
          </cell>
          <cell r="J745" t="str">
            <v>925</v>
          </cell>
          <cell r="K745" t="str">
            <v>491-04050</v>
          </cell>
          <cell r="L745" t="str">
            <v>450</v>
          </cell>
          <cell r="M745" t="str">
            <v/>
          </cell>
          <cell r="N745" t="str">
            <v>64</v>
          </cell>
        </row>
        <row r="746">
          <cell r="A746" t="str">
            <v>STACJA ROBOCZA</v>
          </cell>
          <cell r="B746" t="str">
            <v>DELL Optiplex GX1L 350</v>
          </cell>
          <cell r="C746" t="str">
            <v>491-3589</v>
          </cell>
          <cell r="D746" t="str">
            <v>PKGNR</v>
          </cell>
          <cell r="E746" t="str">
            <v xml:space="preserve">RD </v>
          </cell>
          <cell r="F746" t="str">
            <v xml:space="preserve">GÓRNIAK                  WOJCIECH       </v>
          </cell>
          <cell r="G746" t="str">
            <v>U-2</v>
          </cell>
          <cell r="H746" t="str">
            <v>68</v>
          </cell>
          <cell r="I746" t="str">
            <v>16-07</v>
          </cell>
          <cell r="J746" t="str">
            <v>213</v>
          </cell>
          <cell r="K746" t="str">
            <v>491-03589</v>
          </cell>
          <cell r="L746" t="str">
            <v>350</v>
          </cell>
          <cell r="M746" t="str">
            <v/>
          </cell>
          <cell r="N746" t="str">
            <v>64</v>
          </cell>
        </row>
        <row r="747">
          <cell r="A747" t="str">
            <v>STACJA ROBOCZA</v>
          </cell>
          <cell r="B747" t="str">
            <v>NEC PowerMate VT Destop P III 450</v>
          </cell>
          <cell r="C747" t="str">
            <v>491-3914</v>
          </cell>
          <cell r="D747" t="str">
            <v>0244109</v>
          </cell>
          <cell r="E747" t="str">
            <v xml:space="preserve">RD </v>
          </cell>
          <cell r="F747" t="str">
            <v xml:space="preserve">JAGUSZEWSKI              ZBIGNIEW       </v>
          </cell>
          <cell r="G747" t="str">
            <v>U-2</v>
          </cell>
          <cell r="H747" t="str">
            <v>66</v>
          </cell>
          <cell r="I747" t="str">
            <v>13-36</v>
          </cell>
          <cell r="J747" t="str">
            <v>3384</v>
          </cell>
          <cell r="K747" t="str">
            <v>491-03914</v>
          </cell>
          <cell r="L747" t="str">
            <v>450</v>
          </cell>
          <cell r="M747" t="str">
            <v/>
          </cell>
          <cell r="N747" t="str">
            <v>256</v>
          </cell>
        </row>
        <row r="748">
          <cell r="A748" t="str">
            <v>STACJA ROBOCZA</v>
          </cell>
          <cell r="B748" t="str">
            <v>DELL Optiplex GX150</v>
          </cell>
          <cell r="C748" t="str">
            <v>491-4818</v>
          </cell>
          <cell r="D748" t="str">
            <v>D0RX60J</v>
          </cell>
          <cell r="E748" t="str">
            <v xml:space="preserve">RD </v>
          </cell>
          <cell r="F748" t="str">
            <v xml:space="preserve">KUŚMIERSKI               PIOTR          </v>
          </cell>
          <cell r="G748" t="str">
            <v>U-2</v>
          </cell>
          <cell r="H748" t="str">
            <v>66</v>
          </cell>
          <cell r="I748" t="str">
            <v>13-36</v>
          </cell>
          <cell r="J748" t="str">
            <v>9609</v>
          </cell>
          <cell r="K748" t="str">
            <v>491-04818</v>
          </cell>
          <cell r="L748" t="str">
            <v>1000</v>
          </cell>
          <cell r="M748" t="str">
            <v/>
          </cell>
          <cell r="N748" t="str">
            <v>255</v>
          </cell>
        </row>
        <row r="749">
          <cell r="A749" t="str">
            <v>STACJA ROBOCZA</v>
          </cell>
          <cell r="B749" t="str">
            <v>COMPAQ DESKPRO EXD PIII 733</v>
          </cell>
          <cell r="C749" t="str">
            <v>491-4316</v>
          </cell>
          <cell r="D749" t="str">
            <v>8036FR4ZE420</v>
          </cell>
          <cell r="E749" t="str">
            <v xml:space="preserve">RD </v>
          </cell>
          <cell r="F749" t="str">
            <v xml:space="preserve">STĘPIŃSKI                IRENEUSZ       </v>
          </cell>
          <cell r="G749" t="str">
            <v>U-2</v>
          </cell>
          <cell r="H749" t="str">
            <v>65</v>
          </cell>
          <cell r="I749" t="str">
            <v>17-74</v>
          </cell>
          <cell r="J749" t="str">
            <v>881</v>
          </cell>
          <cell r="K749" t="str">
            <v>491-04316</v>
          </cell>
          <cell r="L749" t="str">
            <v>733</v>
          </cell>
          <cell r="M749" t="str">
            <v/>
          </cell>
          <cell r="N749" t="str">
            <v>127</v>
          </cell>
        </row>
        <row r="750">
          <cell r="A750" t="str">
            <v>NOTEBOOK</v>
          </cell>
          <cell r="B750" t="str">
            <v>DELL Latitude C600</v>
          </cell>
          <cell r="C750" t="str">
            <v>491-4846</v>
          </cell>
          <cell r="D750" t="str">
            <v>BLXY60J</v>
          </cell>
          <cell r="E750" t="str">
            <v xml:space="preserve">RD </v>
          </cell>
          <cell r="F750" t="str">
            <v xml:space="preserve">GÓRNIAK                  WOJCIECH       </v>
          </cell>
          <cell r="G750" t="str">
            <v>U-2</v>
          </cell>
          <cell r="H750" t="str">
            <v>68</v>
          </cell>
          <cell r="I750" t="str">
            <v>16-07</v>
          </cell>
          <cell r="J750" t="str">
            <v>213</v>
          </cell>
          <cell r="K750" t="str">
            <v>491-04846</v>
          </cell>
          <cell r="L750" t="str">
            <v>700</v>
          </cell>
          <cell r="M750" t="str">
            <v/>
          </cell>
          <cell r="N750" t="str">
            <v>128</v>
          </cell>
        </row>
        <row r="751">
          <cell r="A751" t="str">
            <v>STACJA ROBOCZA</v>
          </cell>
          <cell r="B751" t="str">
            <v>ZENITH Z STATION P166</v>
          </cell>
          <cell r="C751" t="str">
            <v>491-3111</v>
          </cell>
          <cell r="D751" t="str">
            <v>GVDD72905433</v>
          </cell>
          <cell r="E751" t="str">
            <v xml:space="preserve">RD </v>
          </cell>
          <cell r="F751" t="str">
            <v xml:space="preserve">BEDNAREK                 RAFAŁ          </v>
          </cell>
          <cell r="G751" t="str">
            <v>U-2</v>
          </cell>
          <cell r="H751" t="str">
            <v>72</v>
          </cell>
          <cell r="I751" t="str">
            <v>17-75</v>
          </cell>
          <cell r="J751" t="str">
            <v>9363</v>
          </cell>
          <cell r="K751" t="str">
            <v>491-03111</v>
          </cell>
          <cell r="L751" t="str">
            <v>166</v>
          </cell>
          <cell r="M751" t="str">
            <v/>
          </cell>
          <cell r="N751" t="str">
            <v>64</v>
          </cell>
        </row>
        <row r="752">
          <cell r="A752" t="str">
            <v>STACJA ROBOCZA</v>
          </cell>
          <cell r="B752" t="str">
            <v>DELL Optiplex GX1L 266</v>
          </cell>
          <cell r="C752" t="str">
            <v>491-3233</v>
          </cell>
          <cell r="D752" t="str">
            <v>NM16Y</v>
          </cell>
          <cell r="E752" t="str">
            <v xml:space="preserve">RD </v>
          </cell>
          <cell r="F752" t="str">
            <v xml:space="preserve">TETERWAK                 ANDRZEJ        </v>
          </cell>
          <cell r="G752" t="str">
            <v>U-2</v>
          </cell>
          <cell r="H752" t="str">
            <v>69</v>
          </cell>
          <cell r="I752" t="str">
            <v>17-77</v>
          </cell>
          <cell r="J752" t="str">
            <v>1393</v>
          </cell>
          <cell r="K752" t="str">
            <v>491-03233</v>
          </cell>
          <cell r="L752" t="str">
            <v>266</v>
          </cell>
          <cell r="M752" t="str">
            <v/>
          </cell>
          <cell r="N752" t="str">
            <v>32</v>
          </cell>
        </row>
        <row r="753">
          <cell r="A753" t="str">
            <v>STACJA ROBOCZA</v>
          </cell>
          <cell r="B753" t="str">
            <v>DELL Optiplex GX150</v>
          </cell>
          <cell r="C753" t="str">
            <v>491-4819</v>
          </cell>
          <cell r="D753" t="str">
            <v>51RX60J</v>
          </cell>
          <cell r="E753" t="str">
            <v xml:space="preserve">RD </v>
          </cell>
          <cell r="F753" t="str">
            <v xml:space="preserve">CIEĆKO                   MARIAN         </v>
          </cell>
          <cell r="G753" t="str">
            <v>U-2</v>
          </cell>
          <cell r="H753" t="str">
            <v>69</v>
          </cell>
          <cell r="I753" t="str">
            <v>17-77</v>
          </cell>
          <cell r="J753" t="str">
            <v>3180</v>
          </cell>
          <cell r="K753" t="str">
            <v>491-04819</v>
          </cell>
          <cell r="L753" t="str">
            <v>1000</v>
          </cell>
          <cell r="M753" t="str">
            <v/>
          </cell>
          <cell r="N753" t="str">
            <v>255</v>
          </cell>
        </row>
        <row r="754">
          <cell r="A754" t="str">
            <v>STACJA ROBOCZA</v>
          </cell>
          <cell r="B754" t="str">
            <v>ZENITH Z STATION P166</v>
          </cell>
          <cell r="C754" t="str">
            <v>491-3038</v>
          </cell>
          <cell r="D754" t="str">
            <v>GVDD72905398</v>
          </cell>
          <cell r="E754" t="str">
            <v xml:space="preserve">RD </v>
          </cell>
          <cell r="F754" t="str">
            <v xml:space="preserve">WALCZAK                  SŁAWOMIR       </v>
          </cell>
          <cell r="G754" t="str">
            <v>U-3</v>
          </cell>
          <cell r="H754" t="str">
            <v>162</v>
          </cell>
          <cell r="I754" t="str">
            <v>34-39</v>
          </cell>
          <cell r="J754" t="str">
            <v>1597</v>
          </cell>
          <cell r="K754" t="str">
            <v>RD-SLAWEKW</v>
          </cell>
          <cell r="L754" t="str">
            <v>166</v>
          </cell>
          <cell r="M754" t="str">
            <v/>
          </cell>
          <cell r="N754" t="str">
            <v>128</v>
          </cell>
        </row>
        <row r="755">
          <cell r="A755" t="str">
            <v>STACJA ROBOCZA</v>
          </cell>
          <cell r="B755" t="str">
            <v>DELL Optiplex GX1L 266</v>
          </cell>
          <cell r="C755" t="str">
            <v>491-3304</v>
          </cell>
          <cell r="D755" t="str">
            <v>NM146</v>
          </cell>
          <cell r="E755" t="str">
            <v xml:space="preserve">RD </v>
          </cell>
          <cell r="F755" t="str">
            <v xml:space="preserve">TETERWAK                 KRZYSZTOF      </v>
          </cell>
          <cell r="G755" t="str">
            <v>U-2</v>
          </cell>
          <cell r="H755" t="str">
            <v>57</v>
          </cell>
          <cell r="I755" t="str">
            <v>17-77</v>
          </cell>
          <cell r="J755" t="str">
            <v>2604</v>
          </cell>
          <cell r="K755" t="str">
            <v/>
          </cell>
          <cell r="L755" t="str">
            <v>266</v>
          </cell>
          <cell r="M755" t="str">
            <v/>
          </cell>
          <cell r="N755" t="str">
            <v/>
          </cell>
        </row>
        <row r="756">
          <cell r="A756" t="str">
            <v>STACJA ROBOCZA</v>
          </cell>
          <cell r="B756" t="str">
            <v>DELL Optiplex GX1L 266</v>
          </cell>
          <cell r="C756" t="str">
            <v>491-3409</v>
          </cell>
          <cell r="D756" t="str">
            <v>NM1FZ</v>
          </cell>
          <cell r="E756" t="str">
            <v xml:space="preserve">RD </v>
          </cell>
          <cell r="F756" t="str">
            <v xml:space="preserve">KOWALCZYK                MAREK          </v>
          </cell>
          <cell r="G756" t="str">
            <v>U-2</v>
          </cell>
          <cell r="H756" t="str">
            <v>73</v>
          </cell>
          <cell r="I756" t="str">
            <v>17-79</v>
          </cell>
          <cell r="J756" t="str">
            <v>1295</v>
          </cell>
          <cell r="K756" t="str">
            <v>491-03409</v>
          </cell>
          <cell r="L756" t="str">
            <v>266</v>
          </cell>
          <cell r="M756" t="str">
            <v/>
          </cell>
          <cell r="N756" t="str">
            <v>96</v>
          </cell>
        </row>
        <row r="757">
          <cell r="A757" t="str">
            <v>STACJA ROBOCZA</v>
          </cell>
          <cell r="B757" t="str">
            <v>DELL Optiplex GX1L 266</v>
          </cell>
          <cell r="C757" t="str">
            <v>491-3324</v>
          </cell>
          <cell r="D757" t="str">
            <v>NM1HD</v>
          </cell>
          <cell r="E757" t="str">
            <v xml:space="preserve">RD </v>
          </cell>
          <cell r="F757" t="str">
            <v xml:space="preserve">FRĄCZKOWSKI              JACEK          </v>
          </cell>
          <cell r="G757" t="str">
            <v>U-3</v>
          </cell>
          <cell r="H757" t="str">
            <v>164</v>
          </cell>
          <cell r="I757" t="str">
            <v>17-83</v>
          </cell>
          <cell r="J757" t="str">
            <v>4288</v>
          </cell>
          <cell r="K757" t="str">
            <v>JACEKF</v>
          </cell>
          <cell r="L757" t="str">
            <v>266</v>
          </cell>
          <cell r="M757" t="str">
            <v/>
          </cell>
          <cell r="N757" t="str">
            <v>64</v>
          </cell>
        </row>
        <row r="758">
          <cell r="A758" t="str">
            <v>STACJA ROBOCZA</v>
          </cell>
          <cell r="B758" t="str">
            <v>COMPAQ DESKPRO EXD PIII 733</v>
          </cell>
          <cell r="C758" t="str">
            <v>491-4267</v>
          </cell>
          <cell r="D758" t="str">
            <v>8036FR4Z6615</v>
          </cell>
          <cell r="E758" t="str">
            <v xml:space="preserve">RD </v>
          </cell>
          <cell r="F758" t="str">
            <v xml:space="preserve">KOWALCZYK                ANDRZEJ        </v>
          </cell>
          <cell r="G758" t="str">
            <v>U-2</v>
          </cell>
          <cell r="H758" t="str">
            <v>72</v>
          </cell>
          <cell r="I758" t="str">
            <v>17-75</v>
          </cell>
          <cell r="J758" t="str">
            <v>1316</v>
          </cell>
          <cell r="K758" t="str">
            <v>491-04267</v>
          </cell>
          <cell r="L758" t="str">
            <v>733</v>
          </cell>
          <cell r="M758" t="str">
            <v/>
          </cell>
          <cell r="N758" t="str">
            <v>127</v>
          </cell>
        </row>
        <row r="759">
          <cell r="A759" t="str">
            <v>STACJA ROBOCZA</v>
          </cell>
          <cell r="B759" t="str">
            <v>DELL Optiplex GX1L 266</v>
          </cell>
          <cell r="C759" t="str">
            <v>491-3252</v>
          </cell>
          <cell r="D759" t="str">
            <v>NM16L</v>
          </cell>
          <cell r="E759" t="str">
            <v xml:space="preserve">RD </v>
          </cell>
          <cell r="F759" t="str">
            <v xml:space="preserve">CHODAK                   TOMASZ         </v>
          </cell>
          <cell r="G759" t="str">
            <v>U-2</v>
          </cell>
          <cell r="H759" t="str">
            <v>72</v>
          </cell>
          <cell r="I759" t="str">
            <v>17-75</v>
          </cell>
          <cell r="J759" t="str">
            <v>4686</v>
          </cell>
          <cell r="K759" t="str">
            <v>491-03252</v>
          </cell>
          <cell r="L759" t="str">
            <v>266</v>
          </cell>
          <cell r="M759" t="str">
            <v>OK55J</v>
          </cell>
          <cell r="N759" t="str">
            <v>96</v>
          </cell>
        </row>
        <row r="760">
          <cell r="A760" t="str">
            <v>STACJA ROBOCZA</v>
          </cell>
          <cell r="B760" t="str">
            <v>ZENITH Z STATION P166</v>
          </cell>
          <cell r="C760" t="str">
            <v>491-3138</v>
          </cell>
          <cell r="D760" t="str">
            <v>GVDD72904604</v>
          </cell>
          <cell r="E760" t="str">
            <v xml:space="preserve">RD </v>
          </cell>
          <cell r="F760" t="str">
            <v xml:space="preserve">SKUPIEŃ                  MARIUSZ        </v>
          </cell>
          <cell r="G760" t="str">
            <v>U-2</v>
          </cell>
          <cell r="H760" t="str">
            <v>71</v>
          </cell>
          <cell r="I760" t="str">
            <v>17-75</v>
          </cell>
          <cell r="J760" t="str">
            <v>4639</v>
          </cell>
          <cell r="K760" t="str">
            <v>491-03138</v>
          </cell>
          <cell r="L760" t="str">
            <v>166</v>
          </cell>
          <cell r="M760" t="str">
            <v/>
          </cell>
          <cell r="N760" t="str">
            <v>80</v>
          </cell>
        </row>
        <row r="761">
          <cell r="A761" t="str">
            <v>STACJA ROBOCZA</v>
          </cell>
          <cell r="B761" t="str">
            <v>ZENITH Z STATION P166</v>
          </cell>
          <cell r="C761" t="str">
            <v>491-3020</v>
          </cell>
          <cell r="D761" t="str">
            <v>GVDD72904590</v>
          </cell>
          <cell r="E761" t="str">
            <v xml:space="preserve">RD </v>
          </cell>
          <cell r="F761" t="str">
            <v xml:space="preserve">BARAN                    PAWEŁ          </v>
          </cell>
          <cell r="G761" t="str">
            <v>U-2</v>
          </cell>
          <cell r="H761" t="str">
            <v>71</v>
          </cell>
          <cell r="I761" t="str">
            <v>17-75</v>
          </cell>
          <cell r="J761" t="str">
            <v>4687</v>
          </cell>
          <cell r="K761" t="str">
            <v>491-03020</v>
          </cell>
          <cell r="L761" t="str">
            <v>166</v>
          </cell>
          <cell r="M761" t="str">
            <v>OK55J</v>
          </cell>
          <cell r="N761" t="str">
            <v>80</v>
          </cell>
        </row>
        <row r="762">
          <cell r="A762" t="str">
            <v>STACJA ROBOCZA</v>
          </cell>
          <cell r="B762" t="str">
            <v>KOMPUTER 386DX</v>
          </cell>
          <cell r="C762" t="str">
            <v>491-2050</v>
          </cell>
          <cell r="D762" t="str">
            <v>3795/053</v>
          </cell>
          <cell r="E762" t="str">
            <v xml:space="preserve">RE </v>
          </cell>
          <cell r="F762" t="str">
            <v xml:space="preserve">BUKOWSKI                 EUGENIUSZ      </v>
          </cell>
          <cell r="G762" t="str">
            <v>U-3</v>
          </cell>
          <cell r="H762" t="str">
            <v>208</v>
          </cell>
          <cell r="I762" t="str">
            <v>22-86</v>
          </cell>
          <cell r="J762" t="str">
            <v>73</v>
          </cell>
          <cell r="K762" t="str">
            <v>491-02050</v>
          </cell>
          <cell r="L762" t="str">
            <v>500</v>
          </cell>
          <cell r="M762" t="str">
            <v/>
          </cell>
          <cell r="N762" t="str">
            <v>128</v>
          </cell>
        </row>
        <row r="763">
          <cell r="A763" t="str">
            <v>STACJA ROBOCZA</v>
          </cell>
          <cell r="B763" t="str">
            <v>COMPAQ DESKPRO 2000 DT 5166 M1620</v>
          </cell>
          <cell r="C763" t="str">
            <v>491-2891</v>
          </cell>
          <cell r="D763" t="str">
            <v>8709HVU87721</v>
          </cell>
          <cell r="E763" t="str">
            <v xml:space="preserve">RE </v>
          </cell>
          <cell r="F763" t="str">
            <v xml:space="preserve">HERTEL                   TADEUSZ        </v>
          </cell>
          <cell r="G763" t="str">
            <v>U-3</v>
          </cell>
          <cell r="H763" t="str">
            <v>STACJA PRÓB</v>
          </cell>
          <cell r="I763" t="str">
            <v>17-15</v>
          </cell>
          <cell r="J763" t="str">
            <v>1606</v>
          </cell>
          <cell r="K763" t="str">
            <v>491-02891</v>
          </cell>
          <cell r="L763" t="str">
            <v>166</v>
          </cell>
          <cell r="M763" t="str">
            <v/>
          </cell>
          <cell r="N763" t="str">
            <v>64</v>
          </cell>
        </row>
        <row r="764">
          <cell r="A764" t="str">
            <v>STACJA ROBOCZA</v>
          </cell>
          <cell r="B764" t="str">
            <v>NEC POWER MATE PIII 450</v>
          </cell>
          <cell r="C764" t="str">
            <v>491-3960</v>
          </cell>
          <cell r="D764" t="str">
            <v>Z0057109</v>
          </cell>
          <cell r="E764" t="str">
            <v xml:space="preserve">RE </v>
          </cell>
          <cell r="F764" t="str">
            <v xml:space="preserve">BARTNIK                  MIROSŁAW       </v>
          </cell>
          <cell r="G764" t="str">
            <v>U-3</v>
          </cell>
          <cell r="H764" t="str">
            <v>212</v>
          </cell>
          <cell r="I764" t="str">
            <v>17-15</v>
          </cell>
          <cell r="J764" t="str">
            <v>3127</v>
          </cell>
          <cell r="K764" t="str">
            <v/>
          </cell>
          <cell r="L764" t="str">
            <v>450</v>
          </cell>
          <cell r="M764" t="str">
            <v>BEZ SIECI</v>
          </cell>
          <cell r="N764" t="str">
            <v/>
          </cell>
        </row>
        <row r="765">
          <cell r="A765" t="str">
            <v>STACJA ROBOCZA</v>
          </cell>
          <cell r="B765" t="str">
            <v>DELL Optiplex GX260 SD</v>
          </cell>
          <cell r="C765" t="str">
            <v>491-5037</v>
          </cell>
          <cell r="D765" t="str">
            <v>FMPFL0J</v>
          </cell>
          <cell r="E765" t="str">
            <v xml:space="preserve">RE </v>
          </cell>
          <cell r="F765" t="str">
            <v xml:space="preserve">MITELSZTET               JÓZEF          </v>
          </cell>
          <cell r="G765" t="str">
            <v>U-3</v>
          </cell>
          <cell r="H765" t="str">
            <v>208</v>
          </cell>
          <cell r="I765" t="str">
            <v>17-09</v>
          </cell>
          <cell r="J765" t="str">
            <v>2539</v>
          </cell>
          <cell r="K765" t="str">
            <v>491-05037</v>
          </cell>
          <cell r="L765" t="str">
            <v>2400</v>
          </cell>
          <cell r="M765" t="str">
            <v/>
          </cell>
          <cell r="N765" t="str">
            <v>254</v>
          </cell>
        </row>
        <row r="766">
          <cell r="A766" t="str">
            <v>STACJA ROBOCZA</v>
          </cell>
          <cell r="B766" t="str">
            <v>COMPAQ DESKPRO EXD PIII 733</v>
          </cell>
          <cell r="C766" t="str">
            <v>491-4394</v>
          </cell>
          <cell r="D766" t="str">
            <v>8036FR4ZE545</v>
          </cell>
          <cell r="E766" t="str">
            <v xml:space="preserve">RE </v>
          </cell>
          <cell r="F766" t="str">
            <v xml:space="preserve">WARPAS                   KAZIMIERZ      </v>
          </cell>
          <cell r="G766" t="str">
            <v>U-3</v>
          </cell>
          <cell r="H766" t="str">
            <v>122</v>
          </cell>
          <cell r="I766" t="str">
            <v>17-14</v>
          </cell>
          <cell r="J766" t="str">
            <v>1047</v>
          </cell>
          <cell r="K766" t="str">
            <v>491-04394</v>
          </cell>
          <cell r="L766" t="str">
            <v>733</v>
          </cell>
          <cell r="M766" t="str">
            <v/>
          </cell>
          <cell r="N766" t="str">
            <v>127</v>
          </cell>
        </row>
        <row r="767">
          <cell r="A767" t="str">
            <v>STACJA ROBOCZA</v>
          </cell>
          <cell r="B767" t="str">
            <v>KOMPUTER 386SX</v>
          </cell>
          <cell r="C767" t="str">
            <v>491-1818</v>
          </cell>
          <cell r="D767" t="str">
            <v>019015/1709</v>
          </cell>
          <cell r="E767" t="str">
            <v xml:space="preserve">RE </v>
          </cell>
          <cell r="F767" t="str">
            <v xml:space="preserve">SZYMAŃSKI                ALFRED         </v>
          </cell>
          <cell r="G767" t="str">
            <v>U-3</v>
          </cell>
          <cell r="H767" t="str">
            <v>103</v>
          </cell>
          <cell r="I767" t="str">
            <v/>
          </cell>
          <cell r="J767" t="str">
            <v>899</v>
          </cell>
          <cell r="K767" t="str">
            <v>491-01818</v>
          </cell>
          <cell r="L767" t="str">
            <v>333</v>
          </cell>
          <cell r="M767" t="str">
            <v/>
          </cell>
          <cell r="N767" t="str">
            <v>64</v>
          </cell>
        </row>
        <row r="768">
          <cell r="A768" t="str">
            <v>STACJA ROBOCZA</v>
          </cell>
          <cell r="B768" t="str">
            <v>KOMPUTER PC/AT</v>
          </cell>
          <cell r="C768" t="str">
            <v>491-1620/K001</v>
          </cell>
          <cell r="D768" t="str">
            <v>0B23A</v>
          </cell>
          <cell r="E768" t="str">
            <v xml:space="preserve">RE </v>
          </cell>
          <cell r="F768" t="str">
            <v xml:space="preserve">CZARNECKI                ROMAN          </v>
          </cell>
          <cell r="G768" t="str">
            <v>U-64/3</v>
          </cell>
          <cell r="H768" t="str">
            <v>1</v>
          </cell>
          <cell r="I768" t="str">
            <v>21-72</v>
          </cell>
          <cell r="J768" t="str">
            <v>2540</v>
          </cell>
          <cell r="K768" t="str">
            <v>491-01620-K001</v>
          </cell>
          <cell r="L768" t="str">
            <v>333</v>
          </cell>
          <cell r="M768" t="str">
            <v/>
          </cell>
          <cell r="N768" t="str">
            <v>96</v>
          </cell>
        </row>
        <row r="769">
          <cell r="A769" t="str">
            <v>STACJA ROBOCZA</v>
          </cell>
          <cell r="B769" t="str">
            <v>KOMPUTER PC/AT</v>
          </cell>
          <cell r="C769" t="str">
            <v>491-1620/K037</v>
          </cell>
          <cell r="D769" t="str">
            <v>0B23A</v>
          </cell>
          <cell r="E769" t="str">
            <v xml:space="preserve">RE </v>
          </cell>
          <cell r="F769" t="str">
            <v xml:space="preserve">LISICKI                  ROMAN          </v>
          </cell>
          <cell r="G769" t="str">
            <v>U-13</v>
          </cell>
          <cell r="H769" t="str">
            <v>236</v>
          </cell>
          <cell r="I769" t="str">
            <v>24-92</v>
          </cell>
          <cell r="J769" t="str">
            <v>1592</v>
          </cell>
          <cell r="K769" t="str">
            <v>491-01620-K037</v>
          </cell>
          <cell r="L769" t="str">
            <v>550</v>
          </cell>
          <cell r="M769" t="str">
            <v/>
          </cell>
          <cell r="N769" t="str">
            <v>128</v>
          </cell>
        </row>
        <row r="770">
          <cell r="A770" t="str">
            <v>STACJA ROBOCZA</v>
          </cell>
          <cell r="B770" t="str">
            <v>ZENITH Z STATION P166</v>
          </cell>
          <cell r="C770" t="str">
            <v>491-3012</v>
          </cell>
          <cell r="D770" t="str">
            <v>GVDD72904589</v>
          </cell>
          <cell r="E770" t="str">
            <v xml:space="preserve">RE </v>
          </cell>
          <cell r="F770" t="str">
            <v xml:space="preserve">SZTAJEROWSKA             BOGUMIŁA       </v>
          </cell>
          <cell r="G770" t="str">
            <v>U-3</v>
          </cell>
          <cell r="H770" t="str">
            <v>122</v>
          </cell>
          <cell r="I770" t="str">
            <v>29-86</v>
          </cell>
          <cell r="J770" t="str">
            <v>8136</v>
          </cell>
          <cell r="K770" t="str">
            <v>491-03012</v>
          </cell>
          <cell r="L770" t="str">
            <v>166</v>
          </cell>
          <cell r="M770" t="str">
            <v/>
          </cell>
          <cell r="N770" t="str">
            <v>64</v>
          </cell>
        </row>
        <row r="771">
          <cell r="A771" t="str">
            <v>STACJA ROBOCZA</v>
          </cell>
          <cell r="B771" t="str">
            <v>KOMPUTER 386SX</v>
          </cell>
          <cell r="C771" t="str">
            <v>491-1791</v>
          </cell>
          <cell r="D771" t="str">
            <v>019012/1705</v>
          </cell>
          <cell r="E771" t="str">
            <v xml:space="preserve">RE </v>
          </cell>
          <cell r="F771" t="str">
            <v xml:space="preserve">ROGALIŃSKI               ANTONI         </v>
          </cell>
          <cell r="G771" t="str">
            <v>U-3</v>
          </cell>
          <cell r="H771" t="str">
            <v>212</v>
          </cell>
          <cell r="I771" t="str">
            <v>27-05</v>
          </cell>
          <cell r="J771" t="str">
            <v>856</v>
          </cell>
          <cell r="K771" t="str">
            <v>491-01791</v>
          </cell>
          <cell r="L771" t="str">
            <v>366</v>
          </cell>
          <cell r="M771" t="str">
            <v/>
          </cell>
          <cell r="N771" t="str">
            <v>64</v>
          </cell>
        </row>
        <row r="772">
          <cell r="A772" t="str">
            <v>STACJA ROBOCZA</v>
          </cell>
          <cell r="B772" t="str">
            <v>NEC Direction Minitower P III 450</v>
          </cell>
          <cell r="C772" t="str">
            <v>491-3883</v>
          </cell>
          <cell r="D772" t="str">
            <v>0988099</v>
          </cell>
          <cell r="E772" t="str">
            <v xml:space="preserve">RE </v>
          </cell>
          <cell r="F772" t="str">
            <v xml:space="preserve">MEDYŃSKI                 JERZY          </v>
          </cell>
          <cell r="G772" t="str">
            <v>U-3</v>
          </cell>
          <cell r="H772" t="str">
            <v>205</v>
          </cell>
          <cell r="I772" t="str">
            <v>16-04</v>
          </cell>
          <cell r="J772" t="str">
            <v>572</v>
          </cell>
          <cell r="K772" t="str">
            <v>491-03883</v>
          </cell>
          <cell r="L772" t="str">
            <v>450</v>
          </cell>
          <cell r="M772" t="str">
            <v/>
          </cell>
          <cell r="N772" t="str">
            <v>64</v>
          </cell>
        </row>
        <row r="773">
          <cell r="A773" t="str">
            <v>STACJA ROBOCZA</v>
          </cell>
          <cell r="B773" t="str">
            <v>DELL Optiplex GX260 SD</v>
          </cell>
          <cell r="C773" t="str">
            <v>491-5039</v>
          </cell>
          <cell r="D773" t="str">
            <v>GMPFL0J</v>
          </cell>
          <cell r="E773" t="str">
            <v xml:space="preserve">RE </v>
          </cell>
          <cell r="F773" t="str">
            <v xml:space="preserve">LUBOWSKI                 MACIEJ         </v>
          </cell>
          <cell r="G773" t="str">
            <v>U-3</v>
          </cell>
          <cell r="H773" t="str">
            <v>114</v>
          </cell>
          <cell r="I773" t="str">
            <v>17-15</v>
          </cell>
          <cell r="J773" t="str">
            <v>530</v>
          </cell>
          <cell r="K773" t="str">
            <v>491-05039</v>
          </cell>
          <cell r="L773" t="str">
            <v>2400</v>
          </cell>
          <cell r="M773" t="str">
            <v/>
          </cell>
          <cell r="N773" t="str">
            <v>254</v>
          </cell>
        </row>
        <row r="774">
          <cell r="A774" t="str">
            <v>STACJA ROBOCZA</v>
          </cell>
          <cell r="B774" t="str">
            <v>DELL Optiplex GX1L 266</v>
          </cell>
          <cell r="C774" t="str">
            <v>491-3223</v>
          </cell>
          <cell r="D774" t="str">
            <v>NM14X</v>
          </cell>
          <cell r="E774" t="str">
            <v xml:space="preserve">RE </v>
          </cell>
          <cell r="F774" t="str">
            <v xml:space="preserve">MISZTAL                  MAREK          </v>
          </cell>
          <cell r="G774" t="str">
            <v>U-3</v>
          </cell>
          <cell r="H774" t="str">
            <v>HALA</v>
          </cell>
          <cell r="I774" t="str">
            <v>24-89</v>
          </cell>
          <cell r="J774" t="str">
            <v>1525</v>
          </cell>
          <cell r="K774" t="str">
            <v>491-03223</v>
          </cell>
          <cell r="L774" t="str">
            <v>266</v>
          </cell>
          <cell r="M774" t="str">
            <v>OK55J</v>
          </cell>
          <cell r="N774" t="str">
            <v>128</v>
          </cell>
        </row>
        <row r="775">
          <cell r="A775" t="str">
            <v>STACJA ROBOCZA</v>
          </cell>
          <cell r="B775" t="str">
            <v>DELL Optiplex GX1L 266</v>
          </cell>
          <cell r="C775" t="str">
            <v>491-3401</v>
          </cell>
          <cell r="D775" t="str">
            <v>NM1D2</v>
          </cell>
          <cell r="E775" t="str">
            <v xml:space="preserve">RE </v>
          </cell>
          <cell r="F775" t="str">
            <v xml:space="preserve">ANTOSZCZYK               SYLWESTER      </v>
          </cell>
          <cell r="G775" t="str">
            <v>U-3</v>
          </cell>
          <cell r="H775" t="str">
            <v>114</v>
          </cell>
          <cell r="I775" t="str">
            <v>17-15</v>
          </cell>
          <cell r="J775" t="str">
            <v>2147</v>
          </cell>
          <cell r="K775" t="str">
            <v>491-03401</v>
          </cell>
          <cell r="L775" t="str">
            <v>266</v>
          </cell>
          <cell r="M775" t="str">
            <v/>
          </cell>
          <cell r="N775" t="str">
            <v>128</v>
          </cell>
        </row>
        <row r="776">
          <cell r="A776" t="str">
            <v>STACJA ROBOCZA</v>
          </cell>
          <cell r="B776" t="str">
            <v>KOMPUTER PC/AT</v>
          </cell>
          <cell r="C776" t="str">
            <v>491-1620/1668</v>
          </cell>
          <cell r="D776" t="str">
            <v>90092450</v>
          </cell>
          <cell r="E776" t="str">
            <v xml:space="preserve">RE </v>
          </cell>
          <cell r="F776" t="str">
            <v xml:space="preserve">SKROBEK                  STANISŁAW      </v>
          </cell>
          <cell r="G776" t="str">
            <v>U-14/1</v>
          </cell>
          <cell r="H776" t="str">
            <v>7</v>
          </cell>
          <cell r="I776" t="str">
            <v>22-63</v>
          </cell>
          <cell r="J776" t="str">
            <v>3628</v>
          </cell>
          <cell r="K776" t="str">
            <v>STANISLAW_RAJ</v>
          </cell>
          <cell r="L776" t="str">
            <v>400</v>
          </cell>
          <cell r="M776" t="str">
            <v/>
          </cell>
          <cell r="N776" t="str">
            <v/>
          </cell>
        </row>
        <row r="777">
          <cell r="A777" t="str">
            <v>STACJA ROBOCZA</v>
          </cell>
          <cell r="B777" t="str">
            <v>COMPAQ DESKPRO EXD PIII 733</v>
          </cell>
          <cell r="C777" t="str">
            <v>491-4401</v>
          </cell>
          <cell r="D777" t="str">
            <v>8036FR4ZE415</v>
          </cell>
          <cell r="E777" t="str">
            <v xml:space="preserve">RE </v>
          </cell>
          <cell r="F777" t="str">
            <v xml:space="preserve">PALUSZKIEWICZ            ROBERT         </v>
          </cell>
          <cell r="G777" t="str">
            <v>U-3</v>
          </cell>
          <cell r="H777" t="str">
            <v>208</v>
          </cell>
          <cell r="I777" t="str">
            <v>22-05</v>
          </cell>
          <cell r="J777" t="str">
            <v>9270</v>
          </cell>
          <cell r="K777" t="str">
            <v>491-04401</v>
          </cell>
          <cell r="L777" t="str">
            <v>733</v>
          </cell>
          <cell r="M777" t="str">
            <v/>
          </cell>
          <cell r="N777" t="str">
            <v>127</v>
          </cell>
        </row>
        <row r="778">
          <cell r="A778" t="str">
            <v>STACJA ROBOCZA</v>
          </cell>
          <cell r="B778" t="str">
            <v>ZENITH Z STATION P166</v>
          </cell>
          <cell r="C778" t="str">
            <v>491-3061</v>
          </cell>
          <cell r="D778" t="str">
            <v>GVDD72905272</v>
          </cell>
          <cell r="E778" t="str">
            <v xml:space="preserve">RE </v>
          </cell>
          <cell r="F778" t="str">
            <v xml:space="preserve">ZAJDEL                   TADEUSZ        </v>
          </cell>
          <cell r="G778" t="str">
            <v>K4/17M</v>
          </cell>
          <cell r="H778" t="str">
            <v>POZ+17M</v>
          </cell>
          <cell r="I778" t="str">
            <v>17-87</v>
          </cell>
          <cell r="J778" t="str">
            <v>3553</v>
          </cell>
          <cell r="K778" t="str">
            <v/>
          </cell>
          <cell r="L778" t="str">
            <v>166</v>
          </cell>
          <cell r="M778" t="str">
            <v/>
          </cell>
          <cell r="N778" t="str">
            <v/>
          </cell>
        </row>
        <row r="779">
          <cell r="A779" t="str">
            <v>STACJA ROBOCZA</v>
          </cell>
          <cell r="B779" t="str">
            <v>DELL Optiplex GX150</v>
          </cell>
          <cell r="C779" t="str">
            <v>491-4727</v>
          </cell>
          <cell r="D779" t="str">
            <v>1LVX60J</v>
          </cell>
          <cell r="E779" t="str">
            <v xml:space="preserve">RE </v>
          </cell>
          <cell r="F779" t="str">
            <v xml:space="preserve">KUDAJ                    MAŁGORZATA     </v>
          </cell>
          <cell r="G779" t="str">
            <v>U-3</v>
          </cell>
          <cell r="H779" t="str">
            <v>205</v>
          </cell>
          <cell r="I779" t="str">
            <v>17-08</v>
          </cell>
          <cell r="J779" t="str">
            <v>414</v>
          </cell>
          <cell r="K779" t="str">
            <v>491-04727</v>
          </cell>
          <cell r="L779" t="str">
            <v>1000</v>
          </cell>
          <cell r="M779" t="str">
            <v/>
          </cell>
          <cell r="N779" t="str">
            <v>255</v>
          </cell>
        </row>
        <row r="780">
          <cell r="A780" t="str">
            <v>STACJA ROBOCZA</v>
          </cell>
          <cell r="B780" t="str">
            <v>DELL Optiplex GX150</v>
          </cell>
          <cell r="C780" t="str">
            <v>491-4728</v>
          </cell>
          <cell r="D780" t="str">
            <v>51WX60J</v>
          </cell>
          <cell r="E780" t="str">
            <v xml:space="preserve">RE </v>
          </cell>
          <cell r="F780" t="str">
            <v xml:space="preserve">MOSIOŁEK                 BOGDAN         </v>
          </cell>
          <cell r="G780" t="str">
            <v>U-3</v>
          </cell>
          <cell r="H780" t="str">
            <v>212</v>
          </cell>
          <cell r="I780" t="str">
            <v>17-05</v>
          </cell>
          <cell r="J780" t="str">
            <v>3952</v>
          </cell>
          <cell r="K780" t="str">
            <v>491-04728</v>
          </cell>
          <cell r="L780" t="str">
            <v>1000</v>
          </cell>
          <cell r="M780" t="str">
            <v/>
          </cell>
          <cell r="N780" t="str">
            <v>255</v>
          </cell>
        </row>
        <row r="781">
          <cell r="A781" t="str">
            <v>STACJA ROBOCZA</v>
          </cell>
          <cell r="B781" t="str">
            <v>DELL Optiplex GX150</v>
          </cell>
          <cell r="C781" t="str">
            <v>491-4726</v>
          </cell>
          <cell r="D781" t="str">
            <v>BMVX60J</v>
          </cell>
          <cell r="E781" t="str">
            <v xml:space="preserve">RE </v>
          </cell>
          <cell r="F781" t="str">
            <v xml:space="preserve">FRĄCZKOWSKA              GRAŻYNA        </v>
          </cell>
          <cell r="G781" t="str">
            <v>U-3</v>
          </cell>
          <cell r="H781" t="str">
            <v>205</v>
          </cell>
          <cell r="I781" t="str">
            <v>24-96</v>
          </cell>
          <cell r="J781" t="str">
            <v>196</v>
          </cell>
          <cell r="K781" t="str">
            <v>491-04726</v>
          </cell>
          <cell r="L781" t="str">
            <v>1000</v>
          </cell>
          <cell r="M781" t="str">
            <v/>
          </cell>
          <cell r="N781" t="str">
            <v>255</v>
          </cell>
        </row>
        <row r="782">
          <cell r="A782" t="str">
            <v>STACJA ROBOCZA</v>
          </cell>
          <cell r="B782" t="str">
            <v>COMPAQ DESKPRO EXD PIII 733</v>
          </cell>
          <cell r="C782" t="str">
            <v>491-4312</v>
          </cell>
          <cell r="D782" t="str">
            <v>8036FR4ZE397</v>
          </cell>
          <cell r="E782" t="str">
            <v xml:space="preserve">RE </v>
          </cell>
          <cell r="F782" t="str">
            <v xml:space="preserve">PŁOCICA                  EDWARD         </v>
          </cell>
          <cell r="G782" t="str">
            <v>U-3</v>
          </cell>
          <cell r="H782" t="str">
            <v>209</v>
          </cell>
          <cell r="I782" t="str">
            <v>17-27</v>
          </cell>
          <cell r="J782" t="str">
            <v>797</v>
          </cell>
          <cell r="K782" t="str">
            <v>491-04312</v>
          </cell>
          <cell r="L782" t="str">
            <v>733</v>
          </cell>
          <cell r="M782" t="str">
            <v/>
          </cell>
          <cell r="N782" t="str">
            <v>127</v>
          </cell>
        </row>
        <row r="783">
          <cell r="A783" t="str">
            <v>NOTEBOOK</v>
          </cell>
          <cell r="B783" t="str">
            <v>COMPAQ ARMADA E500  PIII 600</v>
          </cell>
          <cell r="C783" t="str">
            <v>491-4372</v>
          </cell>
          <cell r="D783" t="str">
            <v>7J0ADN98Y018</v>
          </cell>
          <cell r="E783" t="str">
            <v xml:space="preserve">RE </v>
          </cell>
          <cell r="F783" t="str">
            <v xml:space="preserve">MEDYŃSKI                 JERZY          </v>
          </cell>
          <cell r="G783" t="str">
            <v>U-3</v>
          </cell>
          <cell r="H783" t="str">
            <v>205</v>
          </cell>
          <cell r="I783" t="str">
            <v>16-04</v>
          </cell>
          <cell r="J783" t="str">
            <v>572</v>
          </cell>
          <cell r="K783" t="str">
            <v>491-04372</v>
          </cell>
          <cell r="L783" t="str">
            <v>600</v>
          </cell>
          <cell r="M783" t="str">
            <v/>
          </cell>
          <cell r="N783" t="str">
            <v>128</v>
          </cell>
        </row>
        <row r="784">
          <cell r="A784" t="str">
            <v>STACJA ROBOCZA</v>
          </cell>
          <cell r="B784" t="str">
            <v>DELL Optiplex GX1L 266</v>
          </cell>
          <cell r="C784" t="str">
            <v>491-3402</v>
          </cell>
          <cell r="D784" t="str">
            <v>NM1FS</v>
          </cell>
          <cell r="E784" t="str">
            <v xml:space="preserve">RE </v>
          </cell>
          <cell r="F784" t="str">
            <v xml:space="preserve">MISZTAL                  MAREK          </v>
          </cell>
          <cell r="G784" t="str">
            <v>U-3</v>
          </cell>
          <cell r="H784" t="str">
            <v>HALA</v>
          </cell>
          <cell r="I784" t="str">
            <v>24-89</v>
          </cell>
          <cell r="J784" t="str">
            <v>1525</v>
          </cell>
          <cell r="K784" t="str">
            <v/>
          </cell>
          <cell r="L784" t="str">
            <v>266</v>
          </cell>
          <cell r="M784" t="str">
            <v/>
          </cell>
          <cell r="N784" t="str">
            <v/>
          </cell>
        </row>
        <row r="785">
          <cell r="A785" t="str">
            <v>STACJA ROBOCZA</v>
          </cell>
          <cell r="B785" t="str">
            <v>COMPAQ DESKPRO 2000 DT 5120 M1080</v>
          </cell>
          <cell r="C785" t="str">
            <v>491-2772</v>
          </cell>
          <cell r="D785" t="str">
            <v>8650HVS50049</v>
          </cell>
          <cell r="E785" t="str">
            <v xml:space="preserve">RE </v>
          </cell>
          <cell r="F785" t="str">
            <v xml:space="preserve">KAZIMIERCZAK             LECH           </v>
          </cell>
          <cell r="G785" t="str">
            <v>U-14/1</v>
          </cell>
          <cell r="H785" t="str">
            <v>1</v>
          </cell>
          <cell r="I785" t="str">
            <v>25-74</v>
          </cell>
          <cell r="J785" t="str">
            <v>1511</v>
          </cell>
          <cell r="K785" t="str">
            <v>491-02772</v>
          </cell>
          <cell r="L785" t="str">
            <v>120</v>
          </cell>
          <cell r="M785" t="str">
            <v/>
          </cell>
          <cell r="N785" t="str">
            <v/>
          </cell>
        </row>
        <row r="786">
          <cell r="A786" t="str">
            <v>STACJA ROBOCZA</v>
          </cell>
          <cell r="B786" t="str">
            <v>COMPAQ DESKPRO EXD PIII 733</v>
          </cell>
          <cell r="C786" t="str">
            <v>491-4306</v>
          </cell>
          <cell r="D786" t="str">
            <v>8036FR4Z6624</v>
          </cell>
          <cell r="E786" t="str">
            <v xml:space="preserve">RE </v>
          </cell>
          <cell r="F786" t="str">
            <v xml:space="preserve">NOWICKA                  MARIA          </v>
          </cell>
          <cell r="G786" t="str">
            <v>U-3</v>
          </cell>
          <cell r="H786" t="str">
            <v>213</v>
          </cell>
          <cell r="I786" t="str">
            <v>17-08</v>
          </cell>
          <cell r="J786" t="str">
            <v>2126</v>
          </cell>
          <cell r="K786" t="str">
            <v>491-04306</v>
          </cell>
          <cell r="L786" t="str">
            <v>733</v>
          </cell>
          <cell r="M786" t="str">
            <v/>
          </cell>
          <cell r="N786" t="str">
            <v>127</v>
          </cell>
        </row>
        <row r="787">
          <cell r="A787" t="str">
            <v>STACJA ROBOCZA</v>
          </cell>
          <cell r="B787" t="str">
            <v>KOMPUTER PC/AT</v>
          </cell>
          <cell r="C787" t="str">
            <v>491-1620/1634</v>
          </cell>
          <cell r="D787" t="str">
            <v>561/07/91</v>
          </cell>
          <cell r="E787" t="str">
            <v>RE1</v>
          </cell>
          <cell r="F787" t="str">
            <v xml:space="preserve">BRANDT                   STEFAN         </v>
          </cell>
          <cell r="G787" t="str">
            <v>U-3</v>
          </cell>
          <cell r="H787" t="str">
            <v>107</v>
          </cell>
          <cell r="I787" t="str">
            <v>12-62</v>
          </cell>
          <cell r="J787" t="str">
            <v>85</v>
          </cell>
          <cell r="K787" t="str">
            <v>491-01620-1634</v>
          </cell>
          <cell r="L787" t="str">
            <v>300</v>
          </cell>
          <cell r="M787" t="str">
            <v/>
          </cell>
          <cell r="N787" t="str">
            <v>64</v>
          </cell>
        </row>
        <row r="788">
          <cell r="A788" t="str">
            <v>STACJA ROBOCZA</v>
          </cell>
          <cell r="B788" t="str">
            <v>NEC PowerMate VT Destop P III 450</v>
          </cell>
          <cell r="C788" t="str">
            <v>491-3889</v>
          </cell>
          <cell r="D788" t="str">
            <v>0254109</v>
          </cell>
          <cell r="E788" t="str">
            <v>RE1</v>
          </cell>
          <cell r="F788" t="str">
            <v xml:space="preserve">HARCIAREK                LESZEK         </v>
          </cell>
          <cell r="G788" t="str">
            <v/>
          </cell>
          <cell r="H788" t="str">
            <v/>
          </cell>
          <cell r="I788" t="str">
            <v/>
          </cell>
          <cell r="J788" t="str">
            <v>290</v>
          </cell>
          <cell r="K788" t="str">
            <v>491-03889</v>
          </cell>
          <cell r="L788" t="str">
            <v>450</v>
          </cell>
          <cell r="M788" t="str">
            <v/>
          </cell>
          <cell r="N788" t="str">
            <v>64</v>
          </cell>
        </row>
        <row r="789">
          <cell r="A789" t="str">
            <v>STACJA ROBOCZA</v>
          </cell>
          <cell r="B789" t="str">
            <v>DELL Optiplex GX150</v>
          </cell>
          <cell r="C789" t="str">
            <v>491-4755</v>
          </cell>
          <cell r="D789" t="str">
            <v>71RX60J</v>
          </cell>
          <cell r="E789" t="str">
            <v>RE1</v>
          </cell>
          <cell r="F789" t="str">
            <v xml:space="preserve">RAJ                      STANISŁAW      </v>
          </cell>
          <cell r="G789" t="str">
            <v>U-3</v>
          </cell>
          <cell r="H789" t="str">
            <v>103</v>
          </cell>
          <cell r="I789" t="str">
            <v>17-06</v>
          </cell>
          <cell r="J789" t="str">
            <v>4153</v>
          </cell>
          <cell r="K789" t="str">
            <v>491-04755</v>
          </cell>
          <cell r="L789" t="str">
            <v>1000</v>
          </cell>
          <cell r="M789" t="str">
            <v/>
          </cell>
          <cell r="N789" t="str">
            <v>255</v>
          </cell>
        </row>
        <row r="790">
          <cell r="A790" t="str">
            <v>STACJA ROBOCZA</v>
          </cell>
          <cell r="B790" t="str">
            <v>IVERSON MIC-33</v>
          </cell>
          <cell r="C790" t="str">
            <v>491-1882</v>
          </cell>
          <cell r="D790" t="str">
            <v>792-0978-009</v>
          </cell>
          <cell r="E790" t="str">
            <v>RE1</v>
          </cell>
          <cell r="F790" t="str">
            <v xml:space="preserve">BEKASIAK                 PIOTR          </v>
          </cell>
          <cell r="G790" t="str">
            <v>U-3</v>
          </cell>
          <cell r="H790" t="str">
            <v>108</v>
          </cell>
          <cell r="I790" t="str">
            <v>27-24</v>
          </cell>
          <cell r="J790" t="str">
            <v>9448</v>
          </cell>
          <cell r="K790" t="str">
            <v>ELB 491-1882</v>
          </cell>
          <cell r="L790" t="str">
            <v>400</v>
          </cell>
          <cell r="M790" t="str">
            <v>OK58J</v>
          </cell>
          <cell r="N790" t="str">
            <v/>
          </cell>
        </row>
        <row r="791">
          <cell r="A791" t="str">
            <v>STACJA ROBOCZA</v>
          </cell>
          <cell r="B791" t="str">
            <v>COMPAQ DESKPRO EXD PIII 733</v>
          </cell>
          <cell r="C791" t="str">
            <v>491-4422</v>
          </cell>
          <cell r="D791" t="str">
            <v>8036FR4Z6622</v>
          </cell>
          <cell r="E791" t="str">
            <v>RE1</v>
          </cell>
          <cell r="F791" t="str">
            <v xml:space="preserve">KOZACZEK                 WIESŁAW        </v>
          </cell>
          <cell r="G791" t="str">
            <v>U-3</v>
          </cell>
          <cell r="H791" t="str">
            <v>107</v>
          </cell>
          <cell r="I791" t="str">
            <v>17-07</v>
          </cell>
          <cell r="J791" t="str">
            <v>446</v>
          </cell>
          <cell r="K791" t="str">
            <v>491-04422</v>
          </cell>
          <cell r="L791" t="str">
            <v>733</v>
          </cell>
          <cell r="M791" t="str">
            <v/>
          </cell>
          <cell r="N791" t="str">
            <v>127</v>
          </cell>
        </row>
        <row r="792">
          <cell r="A792" t="str">
            <v>STACJA ROBOCZA</v>
          </cell>
          <cell r="B792" t="str">
            <v>ZENITH Z STATION P200</v>
          </cell>
          <cell r="C792" t="str">
            <v>491-3137</v>
          </cell>
          <cell r="D792" t="str">
            <v>GVDD72905611</v>
          </cell>
          <cell r="E792" t="str">
            <v>RE1</v>
          </cell>
          <cell r="F792" t="str">
            <v xml:space="preserve">KANIA                    ELŻBIETA       </v>
          </cell>
          <cell r="G792" t="str">
            <v>U-2</v>
          </cell>
          <cell r="H792" t="str">
            <v>122</v>
          </cell>
          <cell r="I792" t="str">
            <v>29-86</v>
          </cell>
          <cell r="J792" t="str">
            <v>2647</v>
          </cell>
          <cell r="K792" t="str">
            <v>491-03137</v>
          </cell>
          <cell r="L792" t="str">
            <v>200</v>
          </cell>
          <cell r="M792" t="str">
            <v/>
          </cell>
          <cell r="N792" t="str">
            <v>80</v>
          </cell>
        </row>
        <row r="793">
          <cell r="A793" t="str">
            <v>STACJA ROBOCZA</v>
          </cell>
          <cell r="B793" t="str">
            <v>DELL Optiplex GX260 SD</v>
          </cell>
          <cell r="C793" t="str">
            <v>491-5038</v>
          </cell>
          <cell r="D793" t="str">
            <v>FNPFL0J</v>
          </cell>
          <cell r="E793" t="str">
            <v>RE1</v>
          </cell>
          <cell r="F793" t="str">
            <v xml:space="preserve">WOJEWODA                 ANDRZEJ        </v>
          </cell>
          <cell r="G793" t="str">
            <v>U-3</v>
          </cell>
          <cell r="H793" t="str">
            <v>206</v>
          </cell>
          <cell r="I793" t="str">
            <v>24-93</v>
          </cell>
          <cell r="J793" t="str">
            <v>1078</v>
          </cell>
          <cell r="K793" t="str">
            <v>491-05038</v>
          </cell>
          <cell r="L793" t="str">
            <v>2400</v>
          </cell>
          <cell r="M793" t="str">
            <v/>
          </cell>
          <cell r="N793" t="str">
            <v>254</v>
          </cell>
        </row>
        <row r="794">
          <cell r="A794" t="str">
            <v>STACJA ROBOCZA</v>
          </cell>
          <cell r="B794" t="str">
            <v>COMPAQ DESKPRO 2000 DT 5166 M1620</v>
          </cell>
          <cell r="C794" t="str">
            <v>491-2884</v>
          </cell>
          <cell r="D794" t="str">
            <v>8709HVU87729</v>
          </cell>
          <cell r="E794" t="str">
            <v>RE1</v>
          </cell>
          <cell r="F794" t="str">
            <v xml:space="preserve">MRAS                     BEATA          </v>
          </cell>
          <cell r="G794" t="str">
            <v>U-3</v>
          </cell>
          <cell r="H794" t="str">
            <v>107</v>
          </cell>
          <cell r="I794" t="str">
            <v>12-53</v>
          </cell>
          <cell r="J794" t="str">
            <v>4704</v>
          </cell>
          <cell r="K794" t="str">
            <v>491-02884</v>
          </cell>
          <cell r="L794" t="str">
            <v>166</v>
          </cell>
          <cell r="M794" t="str">
            <v/>
          </cell>
          <cell r="N794" t="str">
            <v>64</v>
          </cell>
        </row>
        <row r="795">
          <cell r="A795" t="str">
            <v>STACJA ROBOCZA</v>
          </cell>
          <cell r="B795" t="str">
            <v>IVERSON 386SX/25</v>
          </cell>
          <cell r="C795" t="str">
            <v>491-1849</v>
          </cell>
          <cell r="D795" t="str">
            <v>P692-0835-003</v>
          </cell>
          <cell r="E795" t="str">
            <v>RE1</v>
          </cell>
          <cell r="F795" t="str">
            <v xml:space="preserve">ADAMUSIAK                JAN            </v>
          </cell>
          <cell r="G795" t="str">
            <v>U-3</v>
          </cell>
          <cell r="H795" t="str">
            <v>206</v>
          </cell>
          <cell r="I795" t="str">
            <v>40-91</v>
          </cell>
          <cell r="J795" t="str">
            <v>10</v>
          </cell>
          <cell r="K795" t="str">
            <v>491-01849</v>
          </cell>
          <cell r="L795" t="str">
            <v>333</v>
          </cell>
          <cell r="M795" t="str">
            <v/>
          </cell>
          <cell r="N795" t="str">
            <v>64</v>
          </cell>
        </row>
        <row r="796">
          <cell r="A796" t="str">
            <v>STACJA ROBOCZA</v>
          </cell>
          <cell r="B796" t="str">
            <v>KOMPUTER 386DX</v>
          </cell>
          <cell r="C796" t="str">
            <v>491-2020</v>
          </cell>
          <cell r="D796" t="str">
            <v>3642/043</v>
          </cell>
          <cell r="E796" t="str">
            <v>RE1</v>
          </cell>
          <cell r="F796" t="str">
            <v xml:space="preserve">MALINOWSKI               GRZEGORZ       </v>
          </cell>
          <cell r="G796" t="str">
            <v>U-3</v>
          </cell>
          <cell r="H796" t="str">
            <v>122</v>
          </cell>
          <cell r="I796" t="str">
            <v>17-14</v>
          </cell>
          <cell r="J796" t="str">
            <v>2025</v>
          </cell>
          <cell r="K796" t="str">
            <v>491-02020</v>
          </cell>
          <cell r="L796" t="str">
            <v>120</v>
          </cell>
          <cell r="M796" t="str">
            <v/>
          </cell>
          <cell r="N796" t="str">
            <v>32</v>
          </cell>
        </row>
        <row r="797">
          <cell r="A797" t="str">
            <v>STACJA ROBOCZA</v>
          </cell>
          <cell r="B797" t="str">
            <v>DELL Optiplex GX260 SD</v>
          </cell>
          <cell r="C797" t="str">
            <v>491-5046</v>
          </cell>
          <cell r="D797" t="str">
            <v>5K2GL0J</v>
          </cell>
          <cell r="E797" t="str">
            <v>RE1</v>
          </cell>
          <cell r="F797" t="str">
            <v xml:space="preserve">BEKASIAK                 PIOTR          </v>
          </cell>
          <cell r="G797" t="str">
            <v>U-3</v>
          </cell>
          <cell r="H797" t="str">
            <v>108</v>
          </cell>
          <cell r="I797" t="str">
            <v>27-24</v>
          </cell>
          <cell r="J797" t="str">
            <v>9448</v>
          </cell>
          <cell r="K797" t="str">
            <v>491-05046</v>
          </cell>
          <cell r="L797" t="str">
            <v>2400</v>
          </cell>
          <cell r="M797" t="str">
            <v/>
          </cell>
          <cell r="N797" t="str">
            <v>254</v>
          </cell>
        </row>
        <row r="798">
          <cell r="A798" t="str">
            <v>STACJA ROBOCZA</v>
          </cell>
          <cell r="B798" t="str">
            <v>ZENITH Z STATION P166</v>
          </cell>
          <cell r="C798" t="str">
            <v>491-3037</v>
          </cell>
          <cell r="D798" t="str">
            <v>GVDD72905289</v>
          </cell>
          <cell r="E798" t="str">
            <v>RE1</v>
          </cell>
          <cell r="F798" t="str">
            <v xml:space="preserve">ZAŁĘCZNY                 ZBIGNIEW       </v>
          </cell>
          <cell r="G798" t="str">
            <v>U-2</v>
          </cell>
          <cell r="H798" t="str">
            <v>I NAWA</v>
          </cell>
          <cell r="I798" t="str">
            <v>12-55</v>
          </cell>
          <cell r="J798" t="str">
            <v>2624</v>
          </cell>
          <cell r="K798" t="str">
            <v>491-03037</v>
          </cell>
          <cell r="L798" t="str">
            <v>166</v>
          </cell>
          <cell r="M798" t="str">
            <v/>
          </cell>
          <cell r="N798" t="str">
            <v>80</v>
          </cell>
        </row>
        <row r="799">
          <cell r="A799" t="str">
            <v>STACJA ROBOCZA</v>
          </cell>
          <cell r="B799" t="str">
            <v>COMPAQ DESKPRO 2000 DT 5120 M1080</v>
          </cell>
          <cell r="C799" t="str">
            <v>491-2759</v>
          </cell>
          <cell r="D799" t="str">
            <v>8651HVS51502</v>
          </cell>
          <cell r="E799" t="str">
            <v>RE1</v>
          </cell>
          <cell r="F799" t="str">
            <v xml:space="preserve">WOJEWODA                 ANDRZEJ        </v>
          </cell>
          <cell r="G799" t="str">
            <v>U-3</v>
          </cell>
          <cell r="H799" t="str">
            <v>206</v>
          </cell>
          <cell r="I799" t="str">
            <v>24-93</v>
          </cell>
          <cell r="J799" t="str">
            <v>1078</v>
          </cell>
          <cell r="K799" t="str">
            <v>491-02759</v>
          </cell>
          <cell r="L799" t="str">
            <v>120</v>
          </cell>
          <cell r="M799" t="str">
            <v/>
          </cell>
          <cell r="N799" t="str">
            <v>72</v>
          </cell>
        </row>
        <row r="800">
          <cell r="A800" t="str">
            <v>STACJA ROBOCZA</v>
          </cell>
          <cell r="B800" t="str">
            <v>DELL Optiplex GX1L 350</v>
          </cell>
          <cell r="C800" t="str">
            <v>491-3517</v>
          </cell>
          <cell r="D800" t="str">
            <v>PKGP3</v>
          </cell>
          <cell r="E800" t="str">
            <v xml:space="preserve">RF </v>
          </cell>
          <cell r="F800" t="str">
            <v xml:space="preserve">BRZESKA                  BOŻENNA        </v>
          </cell>
          <cell r="G800" t="str">
            <v>U-2</v>
          </cell>
          <cell r="H800" t="str">
            <v>115</v>
          </cell>
          <cell r="I800" t="str">
            <v>26-14</v>
          </cell>
          <cell r="J800" t="str">
            <v>26</v>
          </cell>
          <cell r="K800" t="str">
            <v>491-03517</v>
          </cell>
          <cell r="L800" t="str">
            <v>350</v>
          </cell>
          <cell r="M800" t="str">
            <v/>
          </cell>
          <cell r="N800" t="str">
            <v>64</v>
          </cell>
        </row>
        <row r="801">
          <cell r="A801" t="str">
            <v>NOTEBOOK</v>
          </cell>
          <cell r="B801" t="str">
            <v>COMPAQ ARMADA E500  PIII 600</v>
          </cell>
          <cell r="C801" t="str">
            <v>491-4357</v>
          </cell>
          <cell r="D801" t="str">
            <v>7J0ADN98Y01R</v>
          </cell>
          <cell r="E801" t="str">
            <v xml:space="preserve">RF </v>
          </cell>
          <cell r="F801" t="str">
            <v xml:space="preserve">KUCIA                    MAREK          </v>
          </cell>
          <cell r="G801" t="str">
            <v>U-2</v>
          </cell>
          <cell r="H801" t="str">
            <v>124</v>
          </cell>
          <cell r="I801" t="str">
            <v>39-57</v>
          </cell>
          <cell r="J801" t="str">
            <v>397</v>
          </cell>
          <cell r="K801" t="str">
            <v>491-04357</v>
          </cell>
          <cell r="L801" t="str">
            <v>600</v>
          </cell>
          <cell r="M801" t="str">
            <v/>
          </cell>
          <cell r="N801" t="str">
            <v>128</v>
          </cell>
        </row>
        <row r="802">
          <cell r="A802" t="str">
            <v>STACJA ROBOCZA</v>
          </cell>
          <cell r="B802" t="str">
            <v>DELL Optiplex GX1M 350</v>
          </cell>
          <cell r="C802" t="str">
            <v>491-3598</v>
          </cell>
          <cell r="D802" t="str">
            <v>PKGZ3</v>
          </cell>
          <cell r="E802" t="str">
            <v xml:space="preserve">RF </v>
          </cell>
          <cell r="F802" t="str">
            <v xml:space="preserve">KROPSKI                  MARIAN         </v>
          </cell>
          <cell r="G802" t="str">
            <v>U-2</v>
          </cell>
          <cell r="H802" t="str">
            <v>115</v>
          </cell>
          <cell r="I802" t="str">
            <v>26-14</v>
          </cell>
          <cell r="J802" t="str">
            <v>418</v>
          </cell>
          <cell r="K802" t="str">
            <v>491-03598</v>
          </cell>
          <cell r="L802" t="str">
            <v>350</v>
          </cell>
          <cell r="M802" t="str">
            <v/>
          </cell>
          <cell r="N802" t="str">
            <v>128</v>
          </cell>
        </row>
        <row r="803">
          <cell r="A803" t="str">
            <v>STACJA ROBOCZA</v>
          </cell>
          <cell r="B803" t="str">
            <v>DELL Optiplex GX150</v>
          </cell>
          <cell r="C803" t="str">
            <v>491-4725</v>
          </cell>
          <cell r="D803" t="str">
            <v>JNVX60J</v>
          </cell>
          <cell r="E803" t="str">
            <v xml:space="preserve">RF </v>
          </cell>
          <cell r="F803" t="str">
            <v xml:space="preserve">LITWICKA                 BOŻENA         </v>
          </cell>
          <cell r="G803" t="str">
            <v>U-2</v>
          </cell>
          <cell r="H803" t="str">
            <v>113</v>
          </cell>
          <cell r="I803" t="str">
            <v>25-83</v>
          </cell>
          <cell r="J803" t="str">
            <v>523</v>
          </cell>
          <cell r="K803" t="str">
            <v>491-04725</v>
          </cell>
          <cell r="L803" t="str">
            <v>1000</v>
          </cell>
          <cell r="M803" t="str">
            <v/>
          </cell>
          <cell r="N803" t="str">
            <v>255</v>
          </cell>
        </row>
        <row r="804">
          <cell r="A804" t="str">
            <v>STACJA ROBOCZA</v>
          </cell>
          <cell r="B804" t="str">
            <v>NEC PMVT Desktop P III 450</v>
          </cell>
          <cell r="C804" t="str">
            <v>491-3790</v>
          </cell>
          <cell r="D804" t="str">
            <v>0221109</v>
          </cell>
          <cell r="E804" t="str">
            <v xml:space="preserve">RF </v>
          </cell>
          <cell r="F804" t="str">
            <v xml:space="preserve">MARKIEWICZ               DANUTA         </v>
          </cell>
          <cell r="G804" t="str">
            <v>U-2</v>
          </cell>
          <cell r="H804" t="str">
            <v>113</v>
          </cell>
          <cell r="I804" t="str">
            <v/>
          </cell>
          <cell r="J804" t="str">
            <v>8168</v>
          </cell>
          <cell r="K804" t="str">
            <v>491-03790</v>
          </cell>
          <cell r="L804" t="str">
            <v>450</v>
          </cell>
          <cell r="M804" t="str">
            <v/>
          </cell>
          <cell r="N804" t="str">
            <v>64</v>
          </cell>
        </row>
        <row r="805">
          <cell r="A805" t="str">
            <v>STACJA ROBOCZA</v>
          </cell>
          <cell r="B805" t="str">
            <v>DELL Optiplex GX260 SD</v>
          </cell>
          <cell r="C805" t="str">
            <v>491-5124</v>
          </cell>
          <cell r="D805" t="str">
            <v>5JYGL0J</v>
          </cell>
          <cell r="E805" t="str">
            <v xml:space="preserve">RF </v>
          </cell>
          <cell r="F805" t="str">
            <v xml:space="preserve">GOLIS                    MARIA          </v>
          </cell>
          <cell r="G805" t="str">
            <v>U-2</v>
          </cell>
          <cell r="H805" t="str">
            <v>113</v>
          </cell>
          <cell r="I805" t="str">
            <v>40-66,34-86</v>
          </cell>
          <cell r="J805" t="str">
            <v>272</v>
          </cell>
          <cell r="K805" t="str">
            <v>491-05124</v>
          </cell>
          <cell r="L805" t="str">
            <v>2400</v>
          </cell>
          <cell r="M805" t="str">
            <v/>
          </cell>
          <cell r="N805" t="str">
            <v>254</v>
          </cell>
        </row>
        <row r="806">
          <cell r="A806" t="str">
            <v>STACJA ROBOCZA</v>
          </cell>
          <cell r="B806" t="str">
            <v>DELL Optiplex GX150</v>
          </cell>
          <cell r="C806" t="str">
            <v>491-4724</v>
          </cell>
          <cell r="D806" t="str">
            <v>8NVX60J</v>
          </cell>
          <cell r="E806" t="str">
            <v xml:space="preserve">RF </v>
          </cell>
          <cell r="F806" t="str">
            <v xml:space="preserve">KUCIA                    MAREK          </v>
          </cell>
          <cell r="G806" t="str">
            <v>U-2</v>
          </cell>
          <cell r="H806" t="str">
            <v>124</v>
          </cell>
          <cell r="I806" t="str">
            <v>39-57</v>
          </cell>
          <cell r="J806" t="str">
            <v>397</v>
          </cell>
          <cell r="K806" t="str">
            <v>491-04724</v>
          </cell>
          <cell r="L806" t="str">
            <v>1000</v>
          </cell>
          <cell r="M806" t="str">
            <v/>
          </cell>
          <cell r="N806" t="str">
            <v>255</v>
          </cell>
        </row>
        <row r="807">
          <cell r="A807" t="str">
            <v>STACJA ROBOCZA</v>
          </cell>
          <cell r="B807" t="str">
            <v>NEC PMVT Desktop P III 450</v>
          </cell>
          <cell r="C807" t="str">
            <v>491-3791</v>
          </cell>
          <cell r="D807" t="str">
            <v>0220109</v>
          </cell>
          <cell r="E807" t="str">
            <v xml:space="preserve">RF </v>
          </cell>
          <cell r="F807" t="str">
            <v xml:space="preserve">FERMENTOWICZ             DANIELA        </v>
          </cell>
          <cell r="G807" t="str">
            <v>U-2</v>
          </cell>
          <cell r="H807" t="str">
            <v>115</v>
          </cell>
          <cell r="I807" t="str">
            <v>26-14</v>
          </cell>
          <cell r="J807" t="str">
            <v>192</v>
          </cell>
          <cell r="K807" t="str">
            <v>491-03791</v>
          </cell>
          <cell r="L807" t="str">
            <v>450</v>
          </cell>
          <cell r="M807" t="str">
            <v/>
          </cell>
          <cell r="N807" t="str">
            <v>64</v>
          </cell>
        </row>
        <row r="808">
          <cell r="A808" t="str">
            <v>STACJA ROBOCZA</v>
          </cell>
          <cell r="B808" t="str">
            <v>COMPAQ DESKPRO EXD PIII 733</v>
          </cell>
          <cell r="C808" t="str">
            <v>491-4503</v>
          </cell>
          <cell r="D808" t="str">
            <v>8036FR4Z6089</v>
          </cell>
          <cell r="E808" t="str">
            <v xml:space="preserve">RF </v>
          </cell>
          <cell r="F808" t="str">
            <v xml:space="preserve">KURANT                   MARIA          </v>
          </cell>
          <cell r="G808" t="str">
            <v>U-2</v>
          </cell>
          <cell r="H808" t="str">
            <v>113</v>
          </cell>
          <cell r="I808" t="str">
            <v>40-33</v>
          </cell>
          <cell r="J808" t="str">
            <v>168</v>
          </cell>
          <cell r="K808" t="str">
            <v>491-04503</v>
          </cell>
          <cell r="L808" t="str">
            <v>733</v>
          </cell>
          <cell r="M808" t="str">
            <v/>
          </cell>
          <cell r="N808" t="str">
            <v>127</v>
          </cell>
        </row>
        <row r="809">
          <cell r="A809" t="str">
            <v>STACJA ROBOCZA</v>
          </cell>
          <cell r="B809" t="str">
            <v>DELL Optiplex GX150</v>
          </cell>
          <cell r="C809" t="str">
            <v>491-4715</v>
          </cell>
          <cell r="D809" t="str">
            <v>1PVX60J</v>
          </cell>
          <cell r="E809" t="str">
            <v xml:space="preserve">RH </v>
          </cell>
          <cell r="F809" t="str">
            <v xml:space="preserve">WIERCIŃSKA               ELŻBIETA       </v>
          </cell>
          <cell r="G809" t="str">
            <v>U-2</v>
          </cell>
          <cell r="H809" t="str">
            <v>123</v>
          </cell>
          <cell r="I809" t="str">
            <v>26-12</v>
          </cell>
          <cell r="J809" t="str">
            <v>1101</v>
          </cell>
          <cell r="K809" t="str">
            <v>491-04715</v>
          </cell>
          <cell r="L809" t="str">
            <v>1000</v>
          </cell>
          <cell r="M809" t="str">
            <v/>
          </cell>
          <cell r="N809" t="str">
            <v>255</v>
          </cell>
        </row>
        <row r="810">
          <cell r="A810" t="str">
            <v>STACJA ROBOCZA</v>
          </cell>
          <cell r="B810" t="str">
            <v>DELL Optiplex GX1L 266</v>
          </cell>
          <cell r="C810" t="str">
            <v>491-3274</v>
          </cell>
          <cell r="D810" t="str">
            <v>NM199</v>
          </cell>
          <cell r="E810" t="str">
            <v xml:space="preserve">RH </v>
          </cell>
          <cell r="F810" t="str">
            <v xml:space="preserve">OGŁAZA                   WŁODZIMIERZ    </v>
          </cell>
          <cell r="G810" t="str">
            <v>U-2</v>
          </cell>
          <cell r="H810" t="str">
            <v>214</v>
          </cell>
          <cell r="I810" t="str">
            <v>19-34</v>
          </cell>
          <cell r="J810" t="str">
            <v>9796</v>
          </cell>
          <cell r="K810" t="str">
            <v>491-03274</v>
          </cell>
          <cell r="L810" t="str">
            <v>266</v>
          </cell>
          <cell r="M810" t="str">
            <v/>
          </cell>
          <cell r="N810" t="str">
            <v>160</v>
          </cell>
        </row>
        <row r="811">
          <cell r="A811" t="str">
            <v>STACJA ROBOCZA</v>
          </cell>
          <cell r="B811" t="str">
            <v>NEC POWER MATE PIII 450</v>
          </cell>
          <cell r="C811" t="str">
            <v>491-3964</v>
          </cell>
          <cell r="D811" t="str">
            <v>Z0056109</v>
          </cell>
          <cell r="E811" t="str">
            <v xml:space="preserve">RH </v>
          </cell>
          <cell r="F811" t="str">
            <v xml:space="preserve">MASZCZYK                 MARIAN         </v>
          </cell>
          <cell r="G811" t="str">
            <v>U-2</v>
          </cell>
          <cell r="H811" t="str">
            <v>121A</v>
          </cell>
          <cell r="I811" t="str">
            <v>16-22</v>
          </cell>
          <cell r="J811" t="str">
            <v>549</v>
          </cell>
          <cell r="K811" t="str">
            <v>491-03964</v>
          </cell>
          <cell r="L811" t="str">
            <v>450</v>
          </cell>
          <cell r="M811" t="str">
            <v/>
          </cell>
          <cell r="N811" t="str">
            <v>128</v>
          </cell>
        </row>
        <row r="812">
          <cell r="A812" t="str">
            <v>STACJA ROBOCZA</v>
          </cell>
          <cell r="B812" t="str">
            <v>DELL Optiplex GX260 SD</v>
          </cell>
          <cell r="C812" t="str">
            <v>491-5049</v>
          </cell>
          <cell r="D812" t="str">
            <v>7K2GL0J</v>
          </cell>
          <cell r="E812" t="str">
            <v xml:space="preserve">RH </v>
          </cell>
          <cell r="F812" t="str">
            <v xml:space="preserve">OGŁAZA                   WŁODZIMIERZ    </v>
          </cell>
          <cell r="G812" t="str">
            <v>U-2</v>
          </cell>
          <cell r="H812" t="str">
            <v>214</v>
          </cell>
          <cell r="I812" t="str">
            <v>19-34</v>
          </cell>
          <cell r="J812" t="str">
            <v>9796</v>
          </cell>
          <cell r="K812" t="str">
            <v>491-05049</v>
          </cell>
          <cell r="L812" t="str">
            <v>2400</v>
          </cell>
          <cell r="M812" t="str">
            <v/>
          </cell>
          <cell r="N812" t="str">
            <v>254</v>
          </cell>
        </row>
        <row r="813">
          <cell r="A813" t="str">
            <v>STACJA ROBOCZA</v>
          </cell>
          <cell r="B813" t="str">
            <v>DELL Optiplex GX150</v>
          </cell>
          <cell r="C813" t="str">
            <v>491-4714</v>
          </cell>
          <cell r="D813" t="str">
            <v>CLVX60J</v>
          </cell>
          <cell r="E813" t="str">
            <v xml:space="preserve">RH </v>
          </cell>
          <cell r="F813" t="str">
            <v xml:space="preserve">PRÓBA                    ANNA           </v>
          </cell>
          <cell r="G813" t="str">
            <v>U-2</v>
          </cell>
          <cell r="H813" t="str">
            <v>123</v>
          </cell>
          <cell r="I813" t="str">
            <v>26-12</v>
          </cell>
          <cell r="J813" t="str">
            <v>8193</v>
          </cell>
          <cell r="K813" t="str">
            <v>491-04714</v>
          </cell>
          <cell r="L813" t="str">
            <v>1000</v>
          </cell>
          <cell r="M813" t="str">
            <v/>
          </cell>
          <cell r="N813" t="str">
            <v>255</v>
          </cell>
        </row>
        <row r="814">
          <cell r="A814" t="str">
            <v>STACJA ROBOCZA</v>
          </cell>
          <cell r="B814" t="str">
            <v>NEC DIRECTION PIII 450 MIDI TOWER</v>
          </cell>
          <cell r="C814" t="str">
            <v>491-3974</v>
          </cell>
          <cell r="D814" t="str">
            <v>0455099</v>
          </cell>
          <cell r="E814" t="str">
            <v xml:space="preserve">RH </v>
          </cell>
          <cell r="F814" t="str">
            <v xml:space="preserve">CIĄŻYŃSKI                ARKADIUSZ      </v>
          </cell>
          <cell r="G814" t="str">
            <v>U-2/3</v>
          </cell>
          <cell r="H814" t="str">
            <v>310</v>
          </cell>
          <cell r="I814" t="str">
            <v>22-71</v>
          </cell>
          <cell r="J814" t="str">
            <v>138</v>
          </cell>
          <cell r="K814" t="str">
            <v>491-03974</v>
          </cell>
          <cell r="L814" t="str">
            <v>450</v>
          </cell>
          <cell r="M814" t="str">
            <v/>
          </cell>
          <cell r="N814" t="str">
            <v>256</v>
          </cell>
        </row>
        <row r="815">
          <cell r="A815" t="str">
            <v>STACJA ROBOCZA</v>
          </cell>
          <cell r="B815" t="str">
            <v>NEC Direction Minitower P III 450</v>
          </cell>
          <cell r="C815" t="str">
            <v>491-3885</v>
          </cell>
          <cell r="D815" t="str">
            <v>0991099</v>
          </cell>
          <cell r="E815" t="str">
            <v xml:space="preserve">RH </v>
          </cell>
          <cell r="F815" t="str">
            <v xml:space="preserve">CIĄŻYŃSKI                ARKADIUSZ      </v>
          </cell>
          <cell r="G815" t="str">
            <v>U-2/3</v>
          </cell>
          <cell r="H815" t="str">
            <v>310</v>
          </cell>
          <cell r="I815" t="str">
            <v>22-71</v>
          </cell>
          <cell r="J815" t="str">
            <v>138</v>
          </cell>
          <cell r="K815" t="str">
            <v>491-03885</v>
          </cell>
          <cell r="L815" t="str">
            <v>450</v>
          </cell>
          <cell r="M815" t="str">
            <v/>
          </cell>
          <cell r="N815" t="str">
            <v>64</v>
          </cell>
        </row>
        <row r="816">
          <cell r="A816" t="str">
            <v>NOTEBOOK</v>
          </cell>
          <cell r="B816" t="str">
            <v>Dell Latitude</v>
          </cell>
          <cell r="C816" t="str">
            <v>491-3338</v>
          </cell>
          <cell r="D816" t="str">
            <v>Z53J5</v>
          </cell>
          <cell r="E816" t="str">
            <v xml:space="preserve">RH </v>
          </cell>
          <cell r="F816" t="str">
            <v xml:space="preserve">GROCHOCKI                DARIUSZ        </v>
          </cell>
          <cell r="G816" t="str">
            <v>U-12</v>
          </cell>
          <cell r="H816" t="str">
            <v>226</v>
          </cell>
          <cell r="I816" t="str">
            <v>19-32</v>
          </cell>
          <cell r="J816" t="str">
            <v>235</v>
          </cell>
          <cell r="K816" t="str">
            <v/>
          </cell>
          <cell r="L816" t="str">
            <v>233</v>
          </cell>
          <cell r="M816" t="str">
            <v>JMAS: w naprawie</v>
          </cell>
          <cell r="N816" t="str">
            <v/>
          </cell>
        </row>
        <row r="817">
          <cell r="A817" t="str">
            <v>STACJA ROBOCZA</v>
          </cell>
          <cell r="B817" t="str">
            <v>COMPAQ DESKPRO EXD PIII 733</v>
          </cell>
          <cell r="C817" t="str">
            <v>491-4434</v>
          </cell>
          <cell r="D817" t="str">
            <v>8036FR4Z3891</v>
          </cell>
          <cell r="E817" t="str">
            <v xml:space="preserve">RH </v>
          </cell>
          <cell r="F817" t="str">
            <v xml:space="preserve">PILŚNIAK                 EDWARD         </v>
          </cell>
          <cell r="G817" t="str">
            <v>U-2</v>
          </cell>
          <cell r="H817" t="str">
            <v>120</v>
          </cell>
          <cell r="I817" t="str">
            <v>18-95</v>
          </cell>
          <cell r="J817" t="str">
            <v>701</v>
          </cell>
          <cell r="K817" t="str">
            <v>491-04434</v>
          </cell>
          <cell r="L817" t="str">
            <v>733</v>
          </cell>
          <cell r="M817" t="str">
            <v/>
          </cell>
          <cell r="N817" t="str">
            <v>127</v>
          </cell>
        </row>
        <row r="818">
          <cell r="A818" t="str">
            <v>NOTEBOOK</v>
          </cell>
          <cell r="B818" t="str">
            <v>DELL Latitude C640</v>
          </cell>
          <cell r="C818" t="str">
            <v>491-5068</v>
          </cell>
          <cell r="D818" t="str">
            <v>C5RGL0J</v>
          </cell>
          <cell r="E818" t="str">
            <v xml:space="preserve">RH </v>
          </cell>
          <cell r="F818" t="str">
            <v xml:space="preserve">CIĄŻYŃSKI                ARKADIUSZ      </v>
          </cell>
          <cell r="G818" t="str">
            <v>U-2/3</v>
          </cell>
          <cell r="H818" t="str">
            <v>310</v>
          </cell>
          <cell r="I818" t="str">
            <v>22-71</v>
          </cell>
          <cell r="J818" t="str">
            <v>138</v>
          </cell>
          <cell r="K818" t="str">
            <v>491-05068</v>
          </cell>
          <cell r="L818" t="str">
            <v>1200</v>
          </cell>
          <cell r="M818" t="str">
            <v/>
          </cell>
          <cell r="N818" t="str">
            <v>256</v>
          </cell>
        </row>
        <row r="819">
          <cell r="A819" t="str">
            <v>STACJA ROBOCZA</v>
          </cell>
          <cell r="B819" t="str">
            <v>DELL Optiplex GX1L 266</v>
          </cell>
          <cell r="C819" t="str">
            <v>491-3320</v>
          </cell>
          <cell r="D819" t="str">
            <v>NM18B</v>
          </cell>
          <cell r="E819" t="str">
            <v xml:space="preserve">RH </v>
          </cell>
          <cell r="F819" t="str">
            <v xml:space="preserve">GROCHOCKI                DARIUSZ        </v>
          </cell>
          <cell r="G819" t="str">
            <v>U-12</v>
          </cell>
          <cell r="H819" t="str">
            <v>226</v>
          </cell>
          <cell r="I819" t="str">
            <v>19-32</v>
          </cell>
          <cell r="J819" t="str">
            <v>235</v>
          </cell>
          <cell r="K819" t="str">
            <v>491-03320</v>
          </cell>
          <cell r="L819" t="str">
            <v>266</v>
          </cell>
          <cell r="M819" t="str">
            <v>OK56M</v>
          </cell>
          <cell r="N819" t="str">
            <v>128</v>
          </cell>
        </row>
        <row r="820">
          <cell r="A820" t="str">
            <v>STACJA ROBOCZA</v>
          </cell>
          <cell r="B820" t="str">
            <v>KOMPUTER PC/AT</v>
          </cell>
          <cell r="C820" t="str">
            <v>491-1620/K020</v>
          </cell>
          <cell r="D820" t="str">
            <v>0B23A</v>
          </cell>
          <cell r="E820" t="str">
            <v xml:space="preserve">RH </v>
          </cell>
          <cell r="F820" t="str">
            <v xml:space="preserve">CIĄŻYŃSKI                ARKADIUSZ      </v>
          </cell>
          <cell r="G820" t="str">
            <v>U-2/3</v>
          </cell>
          <cell r="H820" t="str">
            <v>310</v>
          </cell>
          <cell r="I820" t="str">
            <v>22-71</v>
          </cell>
          <cell r="J820" t="str">
            <v>138</v>
          </cell>
          <cell r="K820" t="str">
            <v>491-01620-K020</v>
          </cell>
          <cell r="L820" t="str">
            <v>600</v>
          </cell>
          <cell r="M820" t="str">
            <v/>
          </cell>
          <cell r="N820" t="str">
            <v>384</v>
          </cell>
        </row>
        <row r="821">
          <cell r="A821" t="str">
            <v>NOTEBOOK</v>
          </cell>
          <cell r="B821" t="str">
            <v>DELL Latitude C640</v>
          </cell>
          <cell r="C821" t="str">
            <v>491-5067</v>
          </cell>
          <cell r="D821" t="str">
            <v>C4RGL0J</v>
          </cell>
          <cell r="E821" t="str">
            <v xml:space="preserve">RI </v>
          </cell>
          <cell r="F821" t="str">
            <v xml:space="preserve">JUSZCZYK                 JAN            </v>
          </cell>
          <cell r="G821" t="str">
            <v>D-5</v>
          </cell>
          <cell r="H821" t="str">
            <v>D5</v>
          </cell>
          <cell r="I821" t="str">
            <v>18-53</v>
          </cell>
          <cell r="J821" t="str">
            <v>323</v>
          </cell>
          <cell r="K821" t="str">
            <v>491-5067</v>
          </cell>
          <cell r="L821" t="str">
            <v>1200</v>
          </cell>
          <cell r="M821" t="str">
            <v/>
          </cell>
          <cell r="N821" t="str">
            <v/>
          </cell>
        </row>
        <row r="822">
          <cell r="A822" t="str">
            <v>STACJA ROBOCZA</v>
          </cell>
          <cell r="B822" t="str">
            <v>DELL Optiplex GX1L 266</v>
          </cell>
          <cell r="C822" t="str">
            <v>491-3412</v>
          </cell>
          <cell r="D822" t="str">
            <v>NM1D5</v>
          </cell>
          <cell r="E822" t="str">
            <v xml:space="preserve">RI </v>
          </cell>
          <cell r="F822" t="str">
            <v xml:space="preserve">DERLATKA                 MARZENA        </v>
          </cell>
          <cell r="G822" t="str">
            <v>U-2</v>
          </cell>
          <cell r="H822" t="str">
            <v>119</v>
          </cell>
          <cell r="I822" t="str">
            <v>18-60</v>
          </cell>
          <cell r="J822" t="str">
            <v>2681</v>
          </cell>
          <cell r="K822" t="str">
            <v>491-03412</v>
          </cell>
          <cell r="L822" t="str">
            <v>266</v>
          </cell>
          <cell r="M822" t="str">
            <v/>
          </cell>
          <cell r="N822" t="str">
            <v>64</v>
          </cell>
        </row>
        <row r="823">
          <cell r="A823" t="str">
            <v>STACJA ROBOCZA</v>
          </cell>
          <cell r="B823" t="str">
            <v>DELL Optiplex GX260 SD</v>
          </cell>
          <cell r="C823" t="str">
            <v>491-5052</v>
          </cell>
          <cell r="D823" t="str">
            <v>9K2GL0J</v>
          </cell>
          <cell r="E823" t="str">
            <v xml:space="preserve">RI </v>
          </cell>
          <cell r="F823" t="str">
            <v xml:space="preserve">ŚLUSARZ                  DARIUSZ        </v>
          </cell>
          <cell r="G823" t="str">
            <v>U-2</v>
          </cell>
          <cell r="H823" t="str">
            <v>107</v>
          </cell>
          <cell r="I823" t="str">
            <v>16-83</v>
          </cell>
          <cell r="J823" t="str">
            <v>971</v>
          </cell>
          <cell r="K823" t="str">
            <v>491-05052</v>
          </cell>
          <cell r="L823" t="str">
            <v>2400</v>
          </cell>
          <cell r="M823" t="str">
            <v/>
          </cell>
          <cell r="N823" t="str">
            <v>254</v>
          </cell>
        </row>
        <row r="824">
          <cell r="A824" t="str">
            <v>STACJA ROBOCZA</v>
          </cell>
          <cell r="B824" t="str">
            <v>DELL Optiplex GX150</v>
          </cell>
          <cell r="C824" t="str">
            <v>491-4883</v>
          </cell>
          <cell r="D824" t="str">
            <v>JMVX60J</v>
          </cell>
          <cell r="E824" t="str">
            <v xml:space="preserve">RI </v>
          </cell>
          <cell r="F824" t="str">
            <v xml:space="preserve">SZYMCZYK                 WŁADYSŁAW      </v>
          </cell>
          <cell r="G824" t="str">
            <v>U-38</v>
          </cell>
          <cell r="H824" t="str">
            <v>1</v>
          </cell>
          <cell r="I824" t="str">
            <v>18-76</v>
          </cell>
          <cell r="J824" t="str">
            <v>904</v>
          </cell>
          <cell r="K824" t="str">
            <v>491-04883</v>
          </cell>
          <cell r="L824" t="str">
            <v>1000</v>
          </cell>
          <cell r="M824" t="str">
            <v/>
          </cell>
          <cell r="N824" t="str">
            <v>255</v>
          </cell>
        </row>
        <row r="825">
          <cell r="A825" t="str">
            <v>STACJA ROBOCZA</v>
          </cell>
          <cell r="B825" t="str">
            <v>NEC Direction Minitower P III 450</v>
          </cell>
          <cell r="C825" t="str">
            <v>491-3886</v>
          </cell>
          <cell r="D825" t="str">
            <v>0990099</v>
          </cell>
          <cell r="E825" t="str">
            <v xml:space="preserve">RI </v>
          </cell>
          <cell r="F825" t="str">
            <v xml:space="preserve">FRANCZYK                 JANUSZ         </v>
          </cell>
          <cell r="G825" t="str">
            <v>U-2</v>
          </cell>
          <cell r="H825" t="str">
            <v>119</v>
          </cell>
          <cell r="I825" t="str">
            <v>13-37</v>
          </cell>
          <cell r="J825" t="str">
            <v>185</v>
          </cell>
          <cell r="K825" t="str">
            <v>491-03886</v>
          </cell>
          <cell r="L825" t="str">
            <v>450</v>
          </cell>
          <cell r="M825" t="str">
            <v/>
          </cell>
          <cell r="N825" t="str">
            <v>64</v>
          </cell>
        </row>
        <row r="826">
          <cell r="A826" t="str">
            <v>STACJA ROBOCZA</v>
          </cell>
          <cell r="B826" t="str">
            <v>DELL Optiplex GX1L 266</v>
          </cell>
          <cell r="C826" t="str">
            <v>491-3415</v>
          </cell>
          <cell r="D826" t="str">
            <v>NM1D9</v>
          </cell>
          <cell r="E826" t="str">
            <v xml:space="preserve">RI </v>
          </cell>
          <cell r="F826" t="str">
            <v xml:space="preserve">ŚLUSARCZYK               KRYSTYNA       </v>
          </cell>
          <cell r="G826" t="str">
            <v>P-55</v>
          </cell>
          <cell r="H826" t="str">
            <v>NARZĘDZIOWNIA</v>
          </cell>
          <cell r="I826" t="str">
            <v>16-94</v>
          </cell>
          <cell r="J826" t="str">
            <v>2304</v>
          </cell>
          <cell r="K826" t="str">
            <v>491-03415</v>
          </cell>
          <cell r="L826" t="str">
            <v>266</v>
          </cell>
          <cell r="M826" t="str">
            <v/>
          </cell>
          <cell r="N826" t="str">
            <v>96</v>
          </cell>
        </row>
        <row r="827">
          <cell r="A827" t="str">
            <v>STACJA ROBOCZA</v>
          </cell>
          <cell r="B827" t="str">
            <v>DELL Optiplex GX150</v>
          </cell>
          <cell r="C827" t="str">
            <v>491-4884</v>
          </cell>
          <cell r="D827" t="str">
            <v>8QRX60J</v>
          </cell>
          <cell r="E827" t="str">
            <v xml:space="preserve">RI </v>
          </cell>
          <cell r="F827" t="str">
            <v xml:space="preserve">JUSZCZYK                 JAN            </v>
          </cell>
          <cell r="G827" t="str">
            <v>D-5</v>
          </cell>
          <cell r="H827" t="str">
            <v>D5</v>
          </cell>
          <cell r="I827" t="str">
            <v>18-53</v>
          </cell>
          <cell r="J827" t="str">
            <v>323</v>
          </cell>
          <cell r="K827" t="str">
            <v>491-04884</v>
          </cell>
          <cell r="L827" t="str">
            <v>1000</v>
          </cell>
          <cell r="M827" t="str">
            <v/>
          </cell>
          <cell r="N827" t="str">
            <v>255</v>
          </cell>
        </row>
        <row r="828">
          <cell r="A828" t="str">
            <v>STACJA ROBOCZA</v>
          </cell>
          <cell r="B828" t="str">
            <v>NEC PowerMate VT Destop P III 450</v>
          </cell>
          <cell r="C828" t="str">
            <v>491-4041</v>
          </cell>
          <cell r="D828" t="str">
            <v>0216109</v>
          </cell>
          <cell r="E828" t="str">
            <v xml:space="preserve">RI </v>
          </cell>
          <cell r="F828" t="str">
            <v xml:space="preserve">PALUTKIEWICZ             ZBIGNIEW       </v>
          </cell>
          <cell r="G828" t="str">
            <v>P-46</v>
          </cell>
          <cell r="H828" t="str">
            <v>1</v>
          </cell>
          <cell r="I828" t="str">
            <v>20-53</v>
          </cell>
          <cell r="J828" t="str">
            <v>799</v>
          </cell>
          <cell r="K828" t="str">
            <v>491-04041</v>
          </cell>
          <cell r="L828" t="str">
            <v>450</v>
          </cell>
          <cell r="M828" t="str">
            <v/>
          </cell>
          <cell r="N828" t="str">
            <v>64</v>
          </cell>
        </row>
        <row r="829">
          <cell r="A829" t="str">
            <v>STACJA ROBOCZA</v>
          </cell>
          <cell r="B829" t="str">
            <v>DELL Optiplex GX150</v>
          </cell>
          <cell r="C829" t="str">
            <v>491-4885</v>
          </cell>
          <cell r="D829" t="str">
            <v>4LRX60J</v>
          </cell>
          <cell r="E829" t="str">
            <v xml:space="preserve">RI </v>
          </cell>
          <cell r="F829" t="str">
            <v xml:space="preserve">PAWŁOWSKA                EDYTA          </v>
          </cell>
          <cell r="G829" t="str">
            <v>U-2</v>
          </cell>
          <cell r="H829" t="str">
            <v>119</v>
          </cell>
          <cell r="I829" t="str">
            <v>18-60</v>
          </cell>
          <cell r="J829" t="str">
            <v>968</v>
          </cell>
          <cell r="K829" t="str">
            <v>491-04885</v>
          </cell>
          <cell r="L829" t="str">
            <v>1000</v>
          </cell>
          <cell r="M829" t="str">
            <v/>
          </cell>
          <cell r="N829" t="str">
            <v>255</v>
          </cell>
        </row>
        <row r="830">
          <cell r="A830" t="str">
            <v>STACJA ROBOCZA</v>
          </cell>
          <cell r="B830" t="str">
            <v>ZENITH Z STATION P166</v>
          </cell>
          <cell r="C830" t="str">
            <v>491-2990</v>
          </cell>
          <cell r="D830" t="str">
            <v>GVDD72904643</v>
          </cell>
          <cell r="E830" t="str">
            <v xml:space="preserve">RI </v>
          </cell>
          <cell r="F830" t="str">
            <v xml:space="preserve">GŁĄB                     WIKTOR         </v>
          </cell>
          <cell r="G830" t="str">
            <v>U-38</v>
          </cell>
          <cell r="H830" t="str">
            <v>1</v>
          </cell>
          <cell r="I830" t="str">
            <v>18-52</v>
          </cell>
          <cell r="J830" t="str">
            <v>221</v>
          </cell>
          <cell r="K830" t="str">
            <v/>
          </cell>
          <cell r="L830" t="str">
            <v>166</v>
          </cell>
          <cell r="M830" t="str">
            <v>W NAPRAWIE</v>
          </cell>
          <cell r="N830" t="str">
            <v>80</v>
          </cell>
        </row>
        <row r="831">
          <cell r="A831" t="str">
            <v>STACJA ROBOCZA</v>
          </cell>
          <cell r="B831" t="str">
            <v>NEC PMVT Desktop P III 450</v>
          </cell>
          <cell r="C831" t="str">
            <v>491-3815</v>
          </cell>
          <cell r="D831" t="str">
            <v>0228109</v>
          </cell>
          <cell r="E831" t="str">
            <v xml:space="preserve">RI </v>
          </cell>
          <cell r="F831" t="str">
            <v xml:space="preserve">MARCINKOWSKI             EDWARD         </v>
          </cell>
          <cell r="G831" t="str">
            <v>PYLON VI</v>
          </cell>
          <cell r="H831" t="str">
            <v>1</v>
          </cell>
          <cell r="I831" t="str">
            <v>16-92</v>
          </cell>
          <cell r="J831" t="str">
            <v>615</v>
          </cell>
          <cell r="K831" t="str">
            <v>491-03815</v>
          </cell>
          <cell r="L831" t="str">
            <v>450</v>
          </cell>
          <cell r="M831" t="str">
            <v/>
          </cell>
          <cell r="N831" t="str">
            <v>192</v>
          </cell>
        </row>
        <row r="832">
          <cell r="A832" t="str">
            <v>STACJA ROBOCZA</v>
          </cell>
          <cell r="B832" t="str">
            <v>DELL Optiplex GX1L 350</v>
          </cell>
          <cell r="C832" t="str">
            <v>491-3528</v>
          </cell>
          <cell r="D832" t="str">
            <v>PKGPF</v>
          </cell>
          <cell r="E832" t="str">
            <v xml:space="preserve">RI </v>
          </cell>
          <cell r="F832" t="str">
            <v xml:space="preserve">PAWLAK                   ADAM           </v>
          </cell>
          <cell r="G832" t="str">
            <v>U-2</v>
          </cell>
          <cell r="H832" t="str">
            <v>118</v>
          </cell>
          <cell r="I832" t="str">
            <v>18-64</v>
          </cell>
          <cell r="J832" t="str">
            <v>737</v>
          </cell>
          <cell r="K832" t="str">
            <v>491-03528</v>
          </cell>
          <cell r="L832" t="str">
            <v>350</v>
          </cell>
          <cell r="M832" t="str">
            <v/>
          </cell>
          <cell r="N832" t="str">
            <v>64</v>
          </cell>
        </row>
        <row r="833">
          <cell r="A833" t="str">
            <v>STACJA ROBOCZA</v>
          </cell>
          <cell r="B833" t="str">
            <v>COMPAQ DESKPRO EXD PIII 733</v>
          </cell>
          <cell r="C833" t="str">
            <v>491-4432</v>
          </cell>
          <cell r="D833" t="str">
            <v>8036FR4Z6647</v>
          </cell>
          <cell r="E833" t="str">
            <v xml:space="preserve">RI </v>
          </cell>
          <cell r="F833" t="str">
            <v xml:space="preserve">GŁĄB                     WIKTOR         </v>
          </cell>
          <cell r="G833" t="str">
            <v>U-38</v>
          </cell>
          <cell r="H833" t="str">
            <v>1</v>
          </cell>
          <cell r="I833" t="str">
            <v>18-52</v>
          </cell>
          <cell r="J833" t="str">
            <v>221</v>
          </cell>
          <cell r="K833" t="str">
            <v>491-04432</v>
          </cell>
          <cell r="L833" t="str">
            <v>733</v>
          </cell>
          <cell r="M833" t="str">
            <v/>
          </cell>
          <cell r="N833" t="str">
            <v>127</v>
          </cell>
        </row>
        <row r="834">
          <cell r="A834" t="str">
            <v>STACJA ROBOCZA</v>
          </cell>
          <cell r="B834" t="str">
            <v>NEC PowerMate VT Destop P III 450</v>
          </cell>
          <cell r="C834" t="str">
            <v>491-4010</v>
          </cell>
          <cell r="D834" t="str">
            <v>0308109</v>
          </cell>
          <cell r="E834" t="str">
            <v xml:space="preserve">RI </v>
          </cell>
          <cell r="F834" t="str">
            <v xml:space="preserve">GOLEC                    ANDRZEJ        </v>
          </cell>
          <cell r="G834" t="str">
            <v>U-2</v>
          </cell>
          <cell r="H834" t="str">
            <v>107</v>
          </cell>
          <cell r="I834" t="str">
            <v>10-47</v>
          </cell>
          <cell r="J834" t="str">
            <v>245</v>
          </cell>
          <cell r="K834" t="str">
            <v>491-04010</v>
          </cell>
          <cell r="L834" t="str">
            <v>450</v>
          </cell>
          <cell r="M834" t="str">
            <v/>
          </cell>
          <cell r="N834" t="str">
            <v>64</v>
          </cell>
        </row>
        <row r="835">
          <cell r="A835" t="str">
            <v>STACJA ROBOCZA</v>
          </cell>
          <cell r="B835" t="str">
            <v>KOMPUTER PC/AT</v>
          </cell>
          <cell r="C835" t="str">
            <v>491-1620/1512</v>
          </cell>
          <cell r="D835" t="str">
            <v>592120</v>
          </cell>
          <cell r="E835" t="str">
            <v xml:space="preserve">RI </v>
          </cell>
          <cell r="F835" t="str">
            <v xml:space="preserve">PAWŁOWSKI                ANDRZEJ        </v>
          </cell>
          <cell r="G835" t="str">
            <v>D-5</v>
          </cell>
          <cell r="H835" t="str">
            <v>D5</v>
          </cell>
          <cell r="I835" t="str">
            <v>26-40</v>
          </cell>
          <cell r="J835" t="str">
            <v>2261</v>
          </cell>
          <cell r="K835" t="str">
            <v>491_1512</v>
          </cell>
          <cell r="L835" t="str">
            <v>0</v>
          </cell>
          <cell r="M835" t="str">
            <v>BEZ SIECI</v>
          </cell>
          <cell r="N835" t="str">
            <v/>
          </cell>
        </row>
        <row r="836">
          <cell r="A836" t="str">
            <v>STACJA ROBOCZA</v>
          </cell>
          <cell r="B836" t="str">
            <v>KOMPUTER PC/AT</v>
          </cell>
          <cell r="C836" t="str">
            <v>491-1620/1677</v>
          </cell>
          <cell r="D836" t="str">
            <v>238105</v>
          </cell>
          <cell r="E836" t="str">
            <v xml:space="preserve">RI </v>
          </cell>
          <cell r="F836" t="str">
            <v xml:space="preserve">WORPUS                   KRZYSZTOF      </v>
          </cell>
          <cell r="G836" t="str">
            <v>U-51</v>
          </cell>
          <cell r="H836" t="str">
            <v>1</v>
          </cell>
          <cell r="I836" t="str">
            <v>23-87</v>
          </cell>
          <cell r="J836" t="str">
            <v>2022</v>
          </cell>
          <cell r="K836" t="str">
            <v>491-01620-1677</v>
          </cell>
          <cell r="L836" t="str">
            <v>450</v>
          </cell>
          <cell r="M836" t="str">
            <v/>
          </cell>
          <cell r="N836" t="str">
            <v>192</v>
          </cell>
        </row>
        <row r="837">
          <cell r="A837" t="str">
            <v>STACJA ROBOCZA</v>
          </cell>
          <cell r="B837" t="str">
            <v>NEC PMVT Desktop P III 450</v>
          </cell>
          <cell r="C837" t="str">
            <v>491-3813</v>
          </cell>
          <cell r="D837" t="str">
            <v>0186109</v>
          </cell>
          <cell r="E837" t="str">
            <v xml:space="preserve">RI </v>
          </cell>
          <cell r="F837" t="str">
            <v xml:space="preserve">ROZWADOWSKI              IZYDOR         </v>
          </cell>
          <cell r="G837" t="str">
            <v>D-2</v>
          </cell>
          <cell r="H837" t="str">
            <v>1</v>
          </cell>
          <cell r="I837" t="str">
            <v>19-68</v>
          </cell>
          <cell r="J837" t="str">
            <v>845</v>
          </cell>
          <cell r="K837" t="str">
            <v>491-03813</v>
          </cell>
          <cell r="L837" t="str">
            <v>450</v>
          </cell>
          <cell r="M837" t="str">
            <v/>
          </cell>
          <cell r="N837" t="str">
            <v>64</v>
          </cell>
        </row>
        <row r="838">
          <cell r="A838" t="str">
            <v>STACJA ROBOCZA</v>
          </cell>
          <cell r="B838" t="str">
            <v>COMPAQ DESKPRO EXD PIII 733</v>
          </cell>
          <cell r="C838" t="str">
            <v>491-4509</v>
          </cell>
          <cell r="D838" t="str">
            <v>8036FR4ZE246</v>
          </cell>
          <cell r="E838" t="str">
            <v xml:space="preserve">RI </v>
          </cell>
          <cell r="F838" t="str">
            <v xml:space="preserve">BIENIEK                  JERZY          </v>
          </cell>
          <cell r="G838" t="str">
            <v>U-51</v>
          </cell>
          <cell r="H838" t="str">
            <v>1</v>
          </cell>
          <cell r="I838" t="str">
            <v>16-93</v>
          </cell>
          <cell r="J838" t="str">
            <v>72</v>
          </cell>
          <cell r="K838" t="str">
            <v>491-04509</v>
          </cell>
          <cell r="L838" t="str">
            <v>733</v>
          </cell>
          <cell r="M838" t="str">
            <v/>
          </cell>
          <cell r="N838" t="str">
            <v>127</v>
          </cell>
        </row>
        <row r="839">
          <cell r="A839" t="str">
            <v>STACJA ROBOCZA</v>
          </cell>
          <cell r="B839" t="str">
            <v>NEC Direction Minitower P III 450</v>
          </cell>
          <cell r="C839" t="str">
            <v>491-3759</v>
          </cell>
          <cell r="D839" t="str">
            <v>0158109</v>
          </cell>
          <cell r="E839" t="str">
            <v xml:space="preserve">RK </v>
          </cell>
          <cell r="F839" t="str">
            <v xml:space="preserve">KŁYSIK                   DARIUSZ        </v>
          </cell>
          <cell r="G839" t="str">
            <v>K1/17M</v>
          </cell>
          <cell r="H839" t="str">
            <v>4</v>
          </cell>
          <cell r="I839" t="str">
            <v>21-11</v>
          </cell>
          <cell r="J839" t="str">
            <v>3330</v>
          </cell>
          <cell r="K839" t="str">
            <v>491-03759</v>
          </cell>
          <cell r="L839" t="str">
            <v>450</v>
          </cell>
          <cell r="M839" t="str">
            <v/>
          </cell>
          <cell r="N839" t="str">
            <v>128</v>
          </cell>
        </row>
        <row r="840">
          <cell r="A840" t="str">
            <v>STACJA ROBOCZA</v>
          </cell>
          <cell r="B840" t="str">
            <v>COMPAQ DESKPRO EXD PIII 733</v>
          </cell>
          <cell r="C840" t="str">
            <v>491-4472</v>
          </cell>
          <cell r="D840" t="str">
            <v>8036FR4ZE398</v>
          </cell>
          <cell r="E840" t="str">
            <v xml:space="preserve">RK </v>
          </cell>
          <cell r="F840" t="str">
            <v xml:space="preserve">MAJDAN                   HENRYK         </v>
          </cell>
          <cell r="G840" t="str">
            <v>K2/17M</v>
          </cell>
          <cell r="H840" t="str">
            <v>POZ+17M</v>
          </cell>
          <cell r="I840" t="str">
            <v>16-69</v>
          </cell>
          <cell r="J840" t="str">
            <v>616</v>
          </cell>
          <cell r="K840" t="str">
            <v>491-04472</v>
          </cell>
          <cell r="L840" t="str">
            <v>733</v>
          </cell>
          <cell r="M840" t="str">
            <v/>
          </cell>
          <cell r="N840" t="str">
            <v>127</v>
          </cell>
        </row>
        <row r="841">
          <cell r="A841" t="str">
            <v>STACJA ROBOCZA</v>
          </cell>
          <cell r="B841" t="str">
            <v>DELL Optiplex GX1MT 350</v>
          </cell>
          <cell r="C841" t="str">
            <v>491-3493</v>
          </cell>
          <cell r="D841" t="str">
            <v>PKN4X</v>
          </cell>
          <cell r="E841" t="str">
            <v xml:space="preserve">RK </v>
          </cell>
          <cell r="F841" t="str">
            <v xml:space="preserve">MOTYKA                   ZBIGNIEW       </v>
          </cell>
          <cell r="G841" t="str">
            <v>K2/17M</v>
          </cell>
          <cell r="H841" t="str">
            <v>POZ+17M</v>
          </cell>
          <cell r="I841" t="str">
            <v>19-13</v>
          </cell>
          <cell r="J841" t="str">
            <v>5669</v>
          </cell>
          <cell r="K841" t="str">
            <v>491-03493</v>
          </cell>
          <cell r="L841" t="str">
            <v>350</v>
          </cell>
          <cell r="M841" t="str">
            <v/>
          </cell>
          <cell r="N841" t="str">
            <v>64</v>
          </cell>
        </row>
        <row r="842">
          <cell r="A842" t="str">
            <v>STACJA ROBOCZA</v>
          </cell>
          <cell r="B842" t="str">
            <v>KOMPUTER 386SX</v>
          </cell>
          <cell r="C842" t="str">
            <v>491-1825</v>
          </cell>
          <cell r="D842" t="str">
            <v>1688/019030</v>
          </cell>
          <cell r="E842" t="str">
            <v xml:space="preserve">RK </v>
          </cell>
          <cell r="F842" t="str">
            <v xml:space="preserve">DOBOSZ                   TADEUSZ        </v>
          </cell>
          <cell r="G842" t="str">
            <v>K7/17M</v>
          </cell>
          <cell r="H842" t="str">
            <v>POZ+17M</v>
          </cell>
          <cell r="I842" t="str">
            <v>16-48</v>
          </cell>
          <cell r="J842" t="str">
            <v>183</v>
          </cell>
          <cell r="K842" t="str">
            <v>491-01825</v>
          </cell>
          <cell r="L842" t="str">
            <v>366</v>
          </cell>
          <cell r="M842" t="str">
            <v/>
          </cell>
          <cell r="N842" t="str">
            <v>64</v>
          </cell>
        </row>
        <row r="843">
          <cell r="A843" t="str">
            <v>STACJA ROBOCZA</v>
          </cell>
          <cell r="B843" t="str">
            <v>COMPAQ DESKPRO EXD PIII 733</v>
          </cell>
          <cell r="C843" t="str">
            <v>491-4308</v>
          </cell>
          <cell r="D843" t="str">
            <v>8036FR4Z3820</v>
          </cell>
          <cell r="E843" t="str">
            <v xml:space="preserve">RK </v>
          </cell>
          <cell r="F843" t="str">
            <v xml:space="preserve">SOŁDON                   TOMASZ         </v>
          </cell>
          <cell r="G843" t="str">
            <v>U-2</v>
          </cell>
          <cell r="H843" t="str">
            <v>221</v>
          </cell>
          <cell r="I843" t="str">
            <v>16-02</v>
          </cell>
          <cell r="J843" t="str">
            <v>977</v>
          </cell>
          <cell r="K843" t="str">
            <v>491-04308</v>
          </cell>
          <cell r="L843" t="str">
            <v>733</v>
          </cell>
          <cell r="M843" t="str">
            <v/>
          </cell>
          <cell r="N843" t="str">
            <v>127</v>
          </cell>
        </row>
        <row r="844">
          <cell r="A844" t="str">
            <v>STACJA ROBOCZA</v>
          </cell>
          <cell r="B844" t="str">
            <v>DELL Optiplex GX260 SD</v>
          </cell>
          <cell r="C844" t="str">
            <v>491-5112</v>
          </cell>
          <cell r="D844" t="str">
            <v>HJYGL0J</v>
          </cell>
          <cell r="E844" t="str">
            <v xml:space="preserve">RK </v>
          </cell>
          <cell r="F844" t="str">
            <v xml:space="preserve">KRAJDA                   KRZYSZTOF      </v>
          </cell>
          <cell r="G844" t="str">
            <v>U-2</v>
          </cell>
          <cell r="H844" t="str">
            <v>205</v>
          </cell>
          <cell r="I844" t="str">
            <v>27-35</v>
          </cell>
          <cell r="J844" t="str">
            <v>4347</v>
          </cell>
          <cell r="K844" t="str">
            <v>491-05112</v>
          </cell>
          <cell r="L844" t="str">
            <v>2400</v>
          </cell>
          <cell r="M844" t="str">
            <v/>
          </cell>
          <cell r="N844" t="str">
            <v>254</v>
          </cell>
        </row>
        <row r="845">
          <cell r="A845" t="str">
            <v>STACJA ROBOCZA</v>
          </cell>
          <cell r="B845" t="str">
            <v>DELL Optiplex GX1L 266</v>
          </cell>
          <cell r="C845" t="str">
            <v>491-3267</v>
          </cell>
          <cell r="D845" t="str">
            <v>NM15T</v>
          </cell>
          <cell r="E845" t="str">
            <v xml:space="preserve">RK </v>
          </cell>
          <cell r="F845" t="str">
            <v xml:space="preserve">KSIĄŻEK                  DANUTA         </v>
          </cell>
          <cell r="G845" t="str">
            <v>U-2</v>
          </cell>
          <cell r="H845" t="str">
            <v>205A</v>
          </cell>
          <cell r="I845" t="str">
            <v>28-28</v>
          </cell>
          <cell r="J845" t="str">
            <v>390</v>
          </cell>
          <cell r="K845" t="str">
            <v>491-03267</v>
          </cell>
          <cell r="L845" t="str">
            <v>266</v>
          </cell>
          <cell r="M845" t="str">
            <v/>
          </cell>
          <cell r="N845" t="str">
            <v>160</v>
          </cell>
        </row>
        <row r="846">
          <cell r="A846" t="str">
            <v>STACJA ROBOCZA</v>
          </cell>
          <cell r="B846" t="str">
            <v>DELL Optiplex GX1M 350</v>
          </cell>
          <cell r="C846" t="str">
            <v>491-3557</v>
          </cell>
          <cell r="D846" t="str">
            <v>PKGZO</v>
          </cell>
          <cell r="E846" t="str">
            <v xml:space="preserve">RK </v>
          </cell>
          <cell r="F846" t="str">
            <v xml:space="preserve">PŁAZA                    GRAŻYNA        </v>
          </cell>
          <cell r="G846" t="str">
            <v>U-2</v>
          </cell>
          <cell r="H846" t="str">
            <v>221A</v>
          </cell>
          <cell r="I846" t="str">
            <v>16-76</v>
          </cell>
          <cell r="J846" t="str">
            <v>717</v>
          </cell>
          <cell r="K846" t="str">
            <v>491-03557</v>
          </cell>
          <cell r="L846" t="str">
            <v>350</v>
          </cell>
          <cell r="M846" t="str">
            <v/>
          </cell>
          <cell r="N846" t="str">
            <v>64</v>
          </cell>
        </row>
        <row r="847">
          <cell r="A847" t="str">
            <v>STACJA ROBOCZA</v>
          </cell>
          <cell r="B847" t="str">
            <v>DELL Optiplex GX1L 266</v>
          </cell>
          <cell r="C847" t="str">
            <v>491-3381</v>
          </cell>
          <cell r="D847" t="str">
            <v>NM1CN</v>
          </cell>
          <cell r="E847" t="str">
            <v xml:space="preserve">RK </v>
          </cell>
          <cell r="F847" t="str">
            <v xml:space="preserve">OLENDER                  ANNA           </v>
          </cell>
          <cell r="G847" t="str">
            <v>U-2</v>
          </cell>
          <cell r="H847" t="str">
            <v>205A</v>
          </cell>
          <cell r="I847" t="str">
            <v>28-28</v>
          </cell>
          <cell r="J847" t="str">
            <v>699</v>
          </cell>
          <cell r="K847" t="str">
            <v>491-03381</v>
          </cell>
          <cell r="L847" t="str">
            <v>266</v>
          </cell>
          <cell r="M847" t="str">
            <v/>
          </cell>
          <cell r="N847" t="str">
            <v>160</v>
          </cell>
        </row>
        <row r="848">
          <cell r="A848" t="str">
            <v>STACJA ROBOCZA</v>
          </cell>
          <cell r="B848" t="str">
            <v>NEC PowerMate VT Destop P III 450</v>
          </cell>
          <cell r="C848" t="str">
            <v>491-3877</v>
          </cell>
          <cell r="D848" t="str">
            <v>0180109</v>
          </cell>
          <cell r="E848" t="str">
            <v xml:space="preserve">RK </v>
          </cell>
          <cell r="F848" t="str">
            <v xml:space="preserve">GRUSZCZYŃSKI             WOJCIECH       </v>
          </cell>
          <cell r="G848" t="str">
            <v>K1/17M</v>
          </cell>
          <cell r="H848" t="str">
            <v>4</v>
          </cell>
          <cell r="I848" t="str">
            <v>16-53</v>
          </cell>
          <cell r="J848" t="str">
            <v>2428</v>
          </cell>
          <cell r="K848" t="str">
            <v>491-03877</v>
          </cell>
          <cell r="L848" t="str">
            <v>450</v>
          </cell>
          <cell r="M848" t="str">
            <v/>
          </cell>
          <cell r="N848" t="str">
            <v>128</v>
          </cell>
        </row>
        <row r="849">
          <cell r="A849" t="str">
            <v>STACJA ROBOCZA</v>
          </cell>
          <cell r="B849" t="str">
            <v>NEC PowerMate VT Destop P III 450</v>
          </cell>
          <cell r="C849" t="str">
            <v>491-4043</v>
          </cell>
          <cell r="D849" t="str">
            <v>0700109</v>
          </cell>
          <cell r="E849" t="str">
            <v xml:space="preserve">RK </v>
          </cell>
          <cell r="F849" t="str">
            <v xml:space="preserve">SMOLARCZYK               GRZEGORZ       </v>
          </cell>
          <cell r="G849" t="str">
            <v>U-2</v>
          </cell>
          <cell r="H849" t="str">
            <v>220A</v>
          </cell>
          <cell r="I849" t="str">
            <v>16-68</v>
          </cell>
          <cell r="J849" t="str">
            <v>9217</v>
          </cell>
          <cell r="K849" t="str">
            <v>491-04043</v>
          </cell>
          <cell r="L849" t="str">
            <v>450</v>
          </cell>
          <cell r="M849" t="str">
            <v>OK55J</v>
          </cell>
          <cell r="N849" t="str">
            <v>64</v>
          </cell>
        </row>
        <row r="850">
          <cell r="A850" t="str">
            <v>STACJA ROBOCZA</v>
          </cell>
          <cell r="B850" t="str">
            <v>NEC PMVT Desktop P III 450</v>
          </cell>
          <cell r="C850" t="str">
            <v>491-3789</v>
          </cell>
          <cell r="D850" t="str">
            <v>0699109</v>
          </cell>
          <cell r="E850" t="str">
            <v xml:space="preserve">RK </v>
          </cell>
          <cell r="F850" t="str">
            <v xml:space="preserve">SUJEWICZ                 ANTONI         </v>
          </cell>
          <cell r="G850" t="str">
            <v>K10/17M</v>
          </cell>
          <cell r="H850" t="str">
            <v>POZ+17</v>
          </cell>
          <cell r="I850" t="str">
            <v>17-80</v>
          </cell>
          <cell r="J850" t="str">
            <v>955</v>
          </cell>
          <cell r="K850" t="str">
            <v>491-03789</v>
          </cell>
          <cell r="L850" t="str">
            <v>450</v>
          </cell>
          <cell r="M850" t="str">
            <v/>
          </cell>
          <cell r="N850" t="str">
            <v>64</v>
          </cell>
        </row>
        <row r="851">
          <cell r="A851" t="str">
            <v>STACJA ROBOCZA</v>
          </cell>
          <cell r="B851" t="str">
            <v>DELL Optiplex GX1L 266</v>
          </cell>
          <cell r="C851" t="str">
            <v>491-3389</v>
          </cell>
          <cell r="D851" t="str">
            <v>NM1BB</v>
          </cell>
          <cell r="E851" t="str">
            <v xml:space="preserve">RK </v>
          </cell>
          <cell r="F851" t="str">
            <v xml:space="preserve">PAWLAK                   JÓZEF          </v>
          </cell>
          <cell r="G851" t="str">
            <v>K7/17M</v>
          </cell>
          <cell r="H851" t="str">
            <v>POZ+17M</v>
          </cell>
          <cell r="I851" t="str">
            <v>16-52</v>
          </cell>
          <cell r="J851" t="str">
            <v>796</v>
          </cell>
          <cell r="K851" t="str">
            <v>491-03389</v>
          </cell>
          <cell r="L851" t="str">
            <v>266</v>
          </cell>
          <cell r="M851" t="str">
            <v/>
          </cell>
          <cell r="N851" t="str">
            <v>96</v>
          </cell>
        </row>
        <row r="852">
          <cell r="A852" t="str">
            <v>STACJA ROBOCZA</v>
          </cell>
          <cell r="B852" t="str">
            <v>DELL Optiplex GX150</v>
          </cell>
          <cell r="C852" t="str">
            <v>491-4723</v>
          </cell>
          <cell r="D852" t="str">
            <v>4LVX60J</v>
          </cell>
          <cell r="E852" t="str">
            <v xml:space="preserve">RK </v>
          </cell>
          <cell r="F852" t="str">
            <v xml:space="preserve">STOKOWSKI                LESZEK         </v>
          </cell>
          <cell r="G852" t="str">
            <v>K1/17M</v>
          </cell>
          <cell r="H852" t="str">
            <v>3</v>
          </cell>
          <cell r="I852" t="str">
            <v>16-46</v>
          </cell>
          <cell r="J852" t="str">
            <v>879</v>
          </cell>
          <cell r="K852" t="str">
            <v>491-04723</v>
          </cell>
          <cell r="L852" t="str">
            <v>1000</v>
          </cell>
          <cell r="M852" t="str">
            <v/>
          </cell>
          <cell r="N852" t="str">
            <v>255</v>
          </cell>
        </row>
        <row r="853">
          <cell r="A853" t="str">
            <v>STACJA ROBOCZA</v>
          </cell>
          <cell r="B853" t="str">
            <v>NEC PMVT Desktop P III 450</v>
          </cell>
          <cell r="C853" t="str">
            <v>491-3792</v>
          </cell>
          <cell r="D853" t="str">
            <v>0185109</v>
          </cell>
          <cell r="E853" t="str">
            <v xml:space="preserve">RK </v>
          </cell>
          <cell r="F853" t="str">
            <v xml:space="preserve">FUŁAWKA                  WŁADYSŁAW      </v>
          </cell>
          <cell r="G853" t="str">
            <v>PYLON IV</v>
          </cell>
          <cell r="H853" t="str">
            <v>POZ+57M</v>
          </cell>
          <cell r="I853" t="str">
            <v>16-67</v>
          </cell>
          <cell r="J853" t="str">
            <v>199</v>
          </cell>
          <cell r="K853" t="str">
            <v>491-03792</v>
          </cell>
          <cell r="L853" t="str">
            <v>450</v>
          </cell>
          <cell r="M853" t="str">
            <v/>
          </cell>
          <cell r="N853" t="str">
            <v>64</v>
          </cell>
        </row>
        <row r="854">
          <cell r="A854" t="str">
            <v>STACJA ROBOCZA</v>
          </cell>
          <cell r="B854" t="str">
            <v>KOMPUTER 486DX</v>
          </cell>
          <cell r="C854" t="str">
            <v>491-1781</v>
          </cell>
          <cell r="D854" t="str">
            <v>021378/1694</v>
          </cell>
          <cell r="E854" t="str">
            <v xml:space="preserve">RK </v>
          </cell>
          <cell r="F854" t="str">
            <v xml:space="preserve">RŻANEK                   RYSZARD        </v>
          </cell>
          <cell r="G854" t="str">
            <v>K4/17M</v>
          </cell>
          <cell r="H854" t="str">
            <v>POZ+17M</v>
          </cell>
          <cell r="I854" t="str">
            <v>22-76</v>
          </cell>
          <cell r="J854" t="str">
            <v>2804</v>
          </cell>
          <cell r="K854" t="str">
            <v/>
          </cell>
          <cell r="L854" t="str">
            <v>0</v>
          </cell>
          <cell r="M854" t="str">
            <v>na urlopie do 1.59</v>
          </cell>
          <cell r="N854" t="str">
            <v/>
          </cell>
        </row>
        <row r="855">
          <cell r="A855" t="str">
            <v>STACJA ROBOCZA</v>
          </cell>
          <cell r="B855" t="str">
            <v>DELL Optiplex GX260 SD</v>
          </cell>
          <cell r="C855" t="str">
            <v>491-5113</v>
          </cell>
          <cell r="D855" t="str">
            <v>CHYGL0J</v>
          </cell>
          <cell r="E855" t="str">
            <v xml:space="preserve">RK </v>
          </cell>
          <cell r="F855" t="str">
            <v xml:space="preserve">PODMAJSTRZY              JACEK          </v>
          </cell>
          <cell r="G855" t="str">
            <v>U-4/1</v>
          </cell>
          <cell r="H855" t="str">
            <v>13</v>
          </cell>
          <cell r="I855" t="str">
            <v>27-35</v>
          </cell>
          <cell r="J855" t="str">
            <v>9622</v>
          </cell>
          <cell r="K855" t="str">
            <v>491-05113</v>
          </cell>
          <cell r="L855" t="str">
            <v>2400</v>
          </cell>
          <cell r="M855" t="str">
            <v/>
          </cell>
          <cell r="N855" t="str">
            <v>254</v>
          </cell>
        </row>
        <row r="856">
          <cell r="A856" t="str">
            <v>STACJA ROBOCZA</v>
          </cell>
          <cell r="B856" t="str">
            <v>DELL Optiplex GX260 SD</v>
          </cell>
          <cell r="C856" t="str">
            <v>491-5114</v>
          </cell>
          <cell r="D856" t="str">
            <v>1KYGL0J</v>
          </cell>
          <cell r="E856" t="str">
            <v xml:space="preserve">RK </v>
          </cell>
          <cell r="F856" t="str">
            <v xml:space="preserve">MICHALAK                 SYLWESTER      </v>
          </cell>
          <cell r="G856" t="str">
            <v>U-2</v>
          </cell>
          <cell r="H856" t="str">
            <v>205</v>
          </cell>
          <cell r="I856" t="str">
            <v>40-89</v>
          </cell>
          <cell r="J856" t="str">
            <v>9381</v>
          </cell>
          <cell r="K856" t="str">
            <v>491-05114</v>
          </cell>
          <cell r="L856" t="str">
            <v>2400</v>
          </cell>
          <cell r="M856" t="str">
            <v/>
          </cell>
          <cell r="N856" t="str">
            <v>254</v>
          </cell>
        </row>
        <row r="857">
          <cell r="A857" t="str">
            <v>STACJA ROBOCZA</v>
          </cell>
          <cell r="B857" t="str">
            <v>DELL Optiplex GX1L 266</v>
          </cell>
          <cell r="C857" t="str">
            <v>491-3293</v>
          </cell>
          <cell r="D857" t="str">
            <v>NM17W</v>
          </cell>
          <cell r="E857" t="str">
            <v>RK1</v>
          </cell>
          <cell r="F857" t="str">
            <v xml:space="preserve">SZOPA                    WOJCIECH       </v>
          </cell>
          <cell r="G857" t="str">
            <v>K3/17M</v>
          </cell>
          <cell r="H857" t="str">
            <v>POZ+17M</v>
          </cell>
          <cell r="I857" t="str">
            <v>16-73</v>
          </cell>
          <cell r="J857" t="str">
            <v>936</v>
          </cell>
          <cell r="K857" t="str">
            <v>491-03293</v>
          </cell>
          <cell r="L857" t="str">
            <v>266</v>
          </cell>
          <cell r="M857" t="str">
            <v/>
          </cell>
          <cell r="N857" t="str">
            <v>64</v>
          </cell>
        </row>
        <row r="858">
          <cell r="A858" t="str">
            <v>STACJA ROBOCZA</v>
          </cell>
          <cell r="B858" t="str">
            <v>DELL Optiplex GX260 SD</v>
          </cell>
          <cell r="C858" t="str">
            <v>491-5111</v>
          </cell>
          <cell r="D858" t="str">
            <v>JHYGL0J</v>
          </cell>
          <cell r="E858" t="str">
            <v>RK1</v>
          </cell>
          <cell r="F858" t="str">
            <v xml:space="preserve">KOZŁOWSKI                EDWARD         </v>
          </cell>
          <cell r="G858" t="str">
            <v>U-22</v>
          </cell>
          <cell r="H858" t="str">
            <v>1</v>
          </cell>
          <cell r="I858" t="str">
            <v>21-48</v>
          </cell>
          <cell r="J858" t="str">
            <v>445</v>
          </cell>
          <cell r="K858" t="str">
            <v>491-05111</v>
          </cell>
          <cell r="L858" t="str">
            <v>2400</v>
          </cell>
          <cell r="M858" t="str">
            <v/>
          </cell>
          <cell r="N858" t="str">
            <v>254</v>
          </cell>
        </row>
        <row r="859">
          <cell r="A859" t="str">
            <v>STACJA ROBOCZA</v>
          </cell>
          <cell r="B859" t="str">
            <v>NEC PowerMate VT Destop P III 450</v>
          </cell>
          <cell r="C859" t="str">
            <v>491-3880</v>
          </cell>
          <cell r="D859" t="str">
            <v>0178109</v>
          </cell>
          <cell r="E859" t="str">
            <v>RK1</v>
          </cell>
          <cell r="F859" t="str">
            <v xml:space="preserve">MIZERA                   WŁODZIMIERZ    </v>
          </cell>
          <cell r="G859" t="str">
            <v>U-22</v>
          </cell>
          <cell r="H859" t="str">
            <v>1</v>
          </cell>
          <cell r="I859" t="str">
            <v>16-62</v>
          </cell>
          <cell r="J859" t="str">
            <v>607</v>
          </cell>
          <cell r="K859" t="str">
            <v>491-03880</v>
          </cell>
          <cell r="L859" t="str">
            <v>450</v>
          </cell>
          <cell r="M859" t="str">
            <v/>
          </cell>
          <cell r="N859" t="str">
            <v>64</v>
          </cell>
        </row>
        <row r="860">
          <cell r="A860" t="str">
            <v>STACJA ROBOCZA</v>
          </cell>
          <cell r="B860" t="str">
            <v>COMPAQ DESKPRO EXD PIII 733</v>
          </cell>
          <cell r="C860" t="str">
            <v>491-4273</v>
          </cell>
          <cell r="D860" t="str">
            <v>8037FR4Z2732</v>
          </cell>
          <cell r="E860" t="str">
            <v>RK1</v>
          </cell>
          <cell r="F860" t="str">
            <v xml:space="preserve">WRONA                    JAN            </v>
          </cell>
          <cell r="G860" t="str">
            <v>K1/17M</v>
          </cell>
          <cell r="H860" t="str">
            <v>POZ+17M</v>
          </cell>
          <cell r="I860" t="str">
            <v>16-51</v>
          </cell>
          <cell r="J860" t="str">
            <v>1097</v>
          </cell>
          <cell r="K860" t="str">
            <v>491-04273</v>
          </cell>
          <cell r="L860" t="str">
            <v>733</v>
          </cell>
          <cell r="M860" t="str">
            <v/>
          </cell>
          <cell r="N860" t="str">
            <v>127</v>
          </cell>
        </row>
        <row r="861">
          <cell r="A861" t="str">
            <v>STACJA ROBOCZA</v>
          </cell>
          <cell r="B861" t="str">
            <v>DELL Optiplex GX1M 350</v>
          </cell>
          <cell r="C861" t="str">
            <v>491-3563</v>
          </cell>
          <cell r="D861" t="str">
            <v>PKGZK</v>
          </cell>
          <cell r="E861" t="str">
            <v>RK1</v>
          </cell>
          <cell r="F861" t="str">
            <v xml:space="preserve">DOBROWOLSKI              STANISŁAW      </v>
          </cell>
          <cell r="G861" t="str">
            <v>K1/17M</v>
          </cell>
          <cell r="H861" t="str">
            <v>POZ+17M</v>
          </cell>
          <cell r="I861" t="str">
            <v>16-51</v>
          </cell>
          <cell r="J861" t="str">
            <v>174</v>
          </cell>
          <cell r="K861" t="str">
            <v>491-03563</v>
          </cell>
          <cell r="L861" t="str">
            <v>350</v>
          </cell>
          <cell r="M861" t="str">
            <v/>
          </cell>
          <cell r="N861" t="str">
            <v>64</v>
          </cell>
        </row>
        <row r="862">
          <cell r="A862" t="str">
            <v>STACJA ROBOCZA</v>
          </cell>
          <cell r="B862" t="str">
            <v>COMPAQ DESKPRO EXDT</v>
          </cell>
          <cell r="C862" t="str">
            <v>491-4645</v>
          </cell>
          <cell r="D862" t="str">
            <v>8124FR4Z0G3C</v>
          </cell>
          <cell r="E862" t="str">
            <v>RK1</v>
          </cell>
          <cell r="F862" t="str">
            <v xml:space="preserve">OKRASKA                  ANDRZEJ        </v>
          </cell>
          <cell r="G862" t="str">
            <v>U-2</v>
          </cell>
          <cell r="H862" t="str">
            <v>221B</v>
          </cell>
          <cell r="I862" t="str">
            <v>16-63</v>
          </cell>
          <cell r="J862" t="str">
            <v>693</v>
          </cell>
          <cell r="K862" t="str">
            <v>491-04645</v>
          </cell>
          <cell r="L862" t="str">
            <v>1000</v>
          </cell>
          <cell r="M862" t="str">
            <v/>
          </cell>
          <cell r="N862" t="str">
            <v>127</v>
          </cell>
        </row>
        <row r="863">
          <cell r="A863" t="str">
            <v>STACJA ROBOCZA</v>
          </cell>
          <cell r="B863" t="str">
            <v>DELL Optiplex GX1M 350</v>
          </cell>
          <cell r="C863" t="str">
            <v>491-3553</v>
          </cell>
          <cell r="D863" t="str">
            <v>PKGYZ</v>
          </cell>
          <cell r="E863" t="str">
            <v>RK1</v>
          </cell>
          <cell r="F863" t="str">
            <v xml:space="preserve">KWIATKOWSKI              MIROSŁAW       </v>
          </cell>
          <cell r="G863" t="str">
            <v>K11/17M</v>
          </cell>
          <cell r="H863" t="str">
            <v>POZ+17M</v>
          </cell>
          <cell r="I863" t="str">
            <v>21-18</v>
          </cell>
          <cell r="J863" t="str">
            <v>475</v>
          </cell>
          <cell r="K863" t="str">
            <v>491-03553</v>
          </cell>
          <cell r="L863" t="str">
            <v>350</v>
          </cell>
          <cell r="M863" t="str">
            <v/>
          </cell>
          <cell r="N863" t="str">
            <v>64</v>
          </cell>
        </row>
        <row r="864">
          <cell r="A864" t="str">
            <v>STACJA ROBOCZA</v>
          </cell>
          <cell r="B864" t="str">
            <v>IVERSON MIC-33</v>
          </cell>
          <cell r="C864" t="str">
            <v>491-1871</v>
          </cell>
          <cell r="D864" t="str">
            <v>792-1031-003</v>
          </cell>
          <cell r="E864" t="str">
            <v xml:space="preserve">RM </v>
          </cell>
          <cell r="F864" t="str">
            <v xml:space="preserve">PIĄTKOWSKI               STANISŁAW      </v>
          </cell>
          <cell r="G864" t="str">
            <v>BLOK 6</v>
          </cell>
          <cell r="H864" t="str">
            <v>MASZYNOWNIA</v>
          </cell>
          <cell r="I864" t="str">
            <v>25-78</v>
          </cell>
          <cell r="J864" t="str">
            <v>1230</v>
          </cell>
          <cell r="K864" t="str">
            <v>REGULACJA</v>
          </cell>
          <cell r="L864" t="str">
            <v>1200</v>
          </cell>
          <cell r="M864" t="str">
            <v/>
          </cell>
          <cell r="N864" t="str">
            <v/>
          </cell>
        </row>
        <row r="865">
          <cell r="A865" t="str">
            <v>STACJA ROBOCZA</v>
          </cell>
          <cell r="B865" t="str">
            <v>DELL Optiplex GX260 SD</v>
          </cell>
          <cell r="C865" t="str">
            <v>491-5056</v>
          </cell>
          <cell r="D865" t="str">
            <v>HK2GL0J</v>
          </cell>
          <cell r="E865" t="str">
            <v xml:space="preserve">RM </v>
          </cell>
          <cell r="F865" t="str">
            <v xml:space="preserve">DEC                      KRZYSZTOF      </v>
          </cell>
          <cell r="G865" t="str">
            <v>BLOK 5</v>
          </cell>
          <cell r="H865" t="str">
            <v>MISTRZOWKA</v>
          </cell>
          <cell r="I865" t="str">
            <v>16-35</v>
          </cell>
          <cell r="J865" t="str">
            <v>2805</v>
          </cell>
          <cell r="K865" t="str">
            <v>491-05056</v>
          </cell>
          <cell r="L865" t="str">
            <v>2400</v>
          </cell>
          <cell r="M865" t="str">
            <v/>
          </cell>
          <cell r="N865" t="str">
            <v>254</v>
          </cell>
        </row>
        <row r="866">
          <cell r="A866" t="str">
            <v>STACJA ROBOCZA</v>
          </cell>
          <cell r="B866" t="str">
            <v>NEC PowerMate VT Destop P III 450</v>
          </cell>
          <cell r="C866" t="str">
            <v>491-4045</v>
          </cell>
          <cell r="D866" t="str">
            <v>0729109</v>
          </cell>
          <cell r="E866" t="str">
            <v xml:space="preserve">RM </v>
          </cell>
          <cell r="F866" t="str">
            <v xml:space="preserve">PIREK                    PIOTR          </v>
          </cell>
          <cell r="G866" t="str">
            <v>U-2</v>
          </cell>
          <cell r="H866" t="str">
            <v>224</v>
          </cell>
          <cell r="I866" t="str">
            <v>21-73</v>
          </cell>
          <cell r="J866" t="str">
            <v>787</v>
          </cell>
          <cell r="K866" t="str">
            <v>491-04045</v>
          </cell>
          <cell r="L866" t="str">
            <v>450</v>
          </cell>
          <cell r="M866" t="str">
            <v/>
          </cell>
          <cell r="N866" t="str">
            <v>64</v>
          </cell>
        </row>
        <row r="867">
          <cell r="A867" t="str">
            <v>STACJA ROBOCZA</v>
          </cell>
          <cell r="B867" t="str">
            <v>NEC PowerMate VT Destop P III 450</v>
          </cell>
          <cell r="C867" t="str">
            <v>491-3872</v>
          </cell>
          <cell r="D867" t="str">
            <v>0732109</v>
          </cell>
          <cell r="E867" t="str">
            <v xml:space="preserve">RM </v>
          </cell>
          <cell r="F867" t="str">
            <v xml:space="preserve">ZIĘBA                    EWA            </v>
          </cell>
          <cell r="G867" t="str">
            <v>U-2</v>
          </cell>
          <cell r="H867" t="str">
            <v>226</v>
          </cell>
          <cell r="I867" t="str">
            <v>12-81</v>
          </cell>
          <cell r="J867" t="str">
            <v>1120</v>
          </cell>
          <cell r="K867" t="str">
            <v>491-03872</v>
          </cell>
          <cell r="L867" t="str">
            <v>450</v>
          </cell>
          <cell r="M867" t="str">
            <v/>
          </cell>
          <cell r="N867" t="str">
            <v>64</v>
          </cell>
        </row>
        <row r="868">
          <cell r="A868" t="str">
            <v>STACJA ROBOCZA</v>
          </cell>
          <cell r="B868" t="str">
            <v>NEC PowerMate VT Destop P III 450</v>
          </cell>
          <cell r="C868" t="str">
            <v>491-4046</v>
          </cell>
          <cell r="D868" t="str">
            <v>0723109</v>
          </cell>
          <cell r="E868" t="str">
            <v xml:space="preserve">RM </v>
          </cell>
          <cell r="F868" t="str">
            <v xml:space="preserve">KOPERA                   LUCYNA         </v>
          </cell>
          <cell r="G868" t="str">
            <v>U-2</v>
          </cell>
          <cell r="H868" t="str">
            <v>226</v>
          </cell>
          <cell r="I868" t="str">
            <v>12-81</v>
          </cell>
          <cell r="J868" t="str">
            <v>499</v>
          </cell>
          <cell r="K868" t="str">
            <v>491-04046</v>
          </cell>
          <cell r="L868" t="str">
            <v>450</v>
          </cell>
          <cell r="M868" t="str">
            <v/>
          </cell>
          <cell r="N868" t="str">
            <v>64</v>
          </cell>
        </row>
        <row r="869">
          <cell r="A869" t="str">
            <v>STACJA ROBOCZA</v>
          </cell>
          <cell r="B869" t="str">
            <v>DELL Optiplex GX1L 266</v>
          </cell>
          <cell r="C869" t="str">
            <v>491-3323</v>
          </cell>
          <cell r="D869" t="str">
            <v>NM1H4</v>
          </cell>
          <cell r="E869" t="str">
            <v xml:space="preserve">RM </v>
          </cell>
          <cell r="F869" t="str">
            <v xml:space="preserve">CIECIÓRA                 LESZEK         </v>
          </cell>
          <cell r="G869" t="str">
            <v>BLOK 8</v>
          </cell>
          <cell r="H869" t="str">
            <v>MISTRZOWKA</v>
          </cell>
          <cell r="I869" t="str">
            <v>22-65</v>
          </cell>
          <cell r="J869" t="str">
            <v>137</v>
          </cell>
          <cell r="K869" t="str">
            <v>491-03323</v>
          </cell>
          <cell r="L869" t="str">
            <v>266</v>
          </cell>
          <cell r="M869" t="str">
            <v/>
          </cell>
          <cell r="N869" t="str">
            <v>128</v>
          </cell>
        </row>
        <row r="870">
          <cell r="A870" t="str">
            <v>STACJA ROBOCZA</v>
          </cell>
          <cell r="B870" t="str">
            <v>COMPAQ DESKPRO EXD PIII 800</v>
          </cell>
          <cell r="C870" t="str">
            <v>491-4522</v>
          </cell>
          <cell r="D870" t="str">
            <v>8048FR4Z0CN8</v>
          </cell>
          <cell r="E870" t="str">
            <v xml:space="preserve">RM </v>
          </cell>
          <cell r="F870" t="str">
            <v xml:space="preserve">UMAŃSKI                  ANDRZEJ        </v>
          </cell>
          <cell r="G870" t="str">
            <v>BLOK 5</v>
          </cell>
          <cell r="H870" t="str">
            <v>MISTRZOWKA</v>
          </cell>
          <cell r="I870" t="str">
            <v>16-35,23-29</v>
          </cell>
          <cell r="J870" t="str">
            <v>3635</v>
          </cell>
          <cell r="K870" t="str">
            <v>491-04522</v>
          </cell>
          <cell r="L870" t="str">
            <v>800</v>
          </cell>
          <cell r="M870" t="str">
            <v/>
          </cell>
          <cell r="N870" t="str">
            <v>127</v>
          </cell>
        </row>
        <row r="871">
          <cell r="A871" t="str">
            <v>STACJA ROBOCZA</v>
          </cell>
          <cell r="B871" t="str">
            <v>NEC PMVT Desktop P III 450</v>
          </cell>
          <cell r="C871" t="str">
            <v>491-3907</v>
          </cell>
          <cell r="D871" t="str">
            <v>0727109</v>
          </cell>
          <cell r="E871" t="str">
            <v xml:space="preserve">RM </v>
          </cell>
          <cell r="F871" t="str">
            <v xml:space="preserve">UMAŃSKI                  ANDRZEJ        </v>
          </cell>
          <cell r="G871" t="str">
            <v>BLOK 5</v>
          </cell>
          <cell r="H871" t="str">
            <v>MISTRZOWKA</v>
          </cell>
          <cell r="I871" t="str">
            <v>16-35,23-29</v>
          </cell>
          <cell r="J871" t="str">
            <v>3635</v>
          </cell>
          <cell r="K871" t="str">
            <v>491-03907</v>
          </cell>
          <cell r="L871" t="str">
            <v>450</v>
          </cell>
          <cell r="M871" t="str">
            <v/>
          </cell>
          <cell r="N871" t="str">
            <v>64</v>
          </cell>
        </row>
        <row r="872">
          <cell r="A872" t="str">
            <v>STACJA ROBOCZA</v>
          </cell>
          <cell r="B872" t="str">
            <v>COMPAQ DESKPRO EXD PIII 733</v>
          </cell>
          <cell r="C872" t="str">
            <v>491-4347</v>
          </cell>
          <cell r="D872" t="str">
            <v>8036FR4ZE386</v>
          </cell>
          <cell r="E872" t="str">
            <v xml:space="preserve">RM </v>
          </cell>
          <cell r="F872" t="str">
            <v xml:space="preserve">FERENC                   SŁAWOMIR       </v>
          </cell>
          <cell r="G872" t="str">
            <v>U-2</v>
          </cell>
          <cell r="H872" t="str">
            <v>209</v>
          </cell>
          <cell r="I872" t="str">
            <v>41-18</v>
          </cell>
          <cell r="J872" t="str">
            <v>9427</v>
          </cell>
          <cell r="K872" t="str">
            <v>491-04347</v>
          </cell>
          <cell r="L872" t="str">
            <v>733</v>
          </cell>
          <cell r="M872" t="str">
            <v/>
          </cell>
          <cell r="N872" t="str">
            <v/>
          </cell>
        </row>
        <row r="873">
          <cell r="A873" t="str">
            <v>STACJA ROBOCZA</v>
          </cell>
          <cell r="B873" t="str">
            <v>COMPAQ DESKPRO EXD PIII 733</v>
          </cell>
          <cell r="C873" t="str">
            <v>491-4340</v>
          </cell>
          <cell r="D873" t="str">
            <v>8036FR4Z3723</v>
          </cell>
          <cell r="E873" t="str">
            <v xml:space="preserve">RM </v>
          </cell>
          <cell r="F873" t="str">
            <v xml:space="preserve">KNAŚ                     SŁAWOMIR       </v>
          </cell>
          <cell r="G873" t="str">
            <v>U-2</v>
          </cell>
          <cell r="H873" t="str">
            <v>219</v>
          </cell>
          <cell r="I873" t="str">
            <v>21-98</v>
          </cell>
          <cell r="J873" t="str">
            <v>495</v>
          </cell>
          <cell r="K873" t="str">
            <v>491-04340</v>
          </cell>
          <cell r="L873" t="str">
            <v>733</v>
          </cell>
          <cell r="M873" t="str">
            <v/>
          </cell>
          <cell r="N873" t="str">
            <v>255</v>
          </cell>
        </row>
        <row r="874">
          <cell r="A874" t="str">
            <v>STACJA ROBOCZA</v>
          </cell>
          <cell r="B874" t="str">
            <v>DELL Optiplex GX1MT 350</v>
          </cell>
          <cell r="C874" t="str">
            <v>491-3508</v>
          </cell>
          <cell r="D874" t="str">
            <v>PKN3C</v>
          </cell>
          <cell r="E874" t="str">
            <v xml:space="preserve">RM </v>
          </cell>
          <cell r="F874" t="str">
            <v xml:space="preserve">OLSZOWIEC                ROMAN          </v>
          </cell>
          <cell r="G874" t="str">
            <v>U-2</v>
          </cell>
          <cell r="H874" t="str">
            <v>122</v>
          </cell>
          <cell r="I874" t="str">
            <v>11-70</v>
          </cell>
          <cell r="J874" t="str">
            <v>677</v>
          </cell>
          <cell r="K874" t="str">
            <v>491-03508</v>
          </cell>
          <cell r="L874" t="str">
            <v>350</v>
          </cell>
          <cell r="M874" t="str">
            <v/>
          </cell>
          <cell r="N874" t="str">
            <v>64</v>
          </cell>
        </row>
        <row r="875">
          <cell r="A875" t="str">
            <v>STACJA ROBOCZA</v>
          </cell>
          <cell r="B875" t="str">
            <v>DELL Optiplex GX1L 266</v>
          </cell>
          <cell r="C875" t="str">
            <v>491-3370</v>
          </cell>
          <cell r="D875" t="str">
            <v>NM1C4</v>
          </cell>
          <cell r="E875" t="str">
            <v xml:space="preserve">RM </v>
          </cell>
          <cell r="F875" t="str">
            <v xml:space="preserve">WLAZŁOWSKI               JAN            </v>
          </cell>
          <cell r="G875" t="str">
            <v>BLOK 4</v>
          </cell>
          <cell r="H875" t="str">
            <v>MISTRZÓWKA</v>
          </cell>
          <cell r="I875" t="str">
            <v>16-36</v>
          </cell>
          <cell r="J875" t="str">
            <v>1602</v>
          </cell>
          <cell r="K875" t="str">
            <v>491-03370</v>
          </cell>
          <cell r="L875" t="str">
            <v>266</v>
          </cell>
          <cell r="M875" t="str">
            <v/>
          </cell>
          <cell r="N875" t="str">
            <v>96</v>
          </cell>
        </row>
        <row r="876">
          <cell r="A876" t="str">
            <v>STACJA ROBOCZA</v>
          </cell>
          <cell r="B876" t="str">
            <v>COMPAQ DESKPRO EXD PIII 800</v>
          </cell>
          <cell r="C876" t="str">
            <v>491-4520</v>
          </cell>
          <cell r="D876" t="str">
            <v>8048FR4Z04WH</v>
          </cell>
          <cell r="E876" t="str">
            <v xml:space="preserve">RM </v>
          </cell>
          <cell r="F876" t="str">
            <v xml:space="preserve">ROCZEK                   STANISŁAW      </v>
          </cell>
          <cell r="G876" t="str">
            <v>BUE 1</v>
          </cell>
          <cell r="H876" t="str">
            <v>WARSZTAT</v>
          </cell>
          <cell r="I876" t="str">
            <v>26-30</v>
          </cell>
          <cell r="J876" t="str">
            <v>850</v>
          </cell>
          <cell r="K876" t="str">
            <v>491-04520</v>
          </cell>
          <cell r="L876" t="str">
            <v>800</v>
          </cell>
          <cell r="M876" t="str">
            <v/>
          </cell>
          <cell r="N876" t="str">
            <v>127</v>
          </cell>
        </row>
        <row r="877">
          <cell r="A877" t="str">
            <v>STACJA ROBOCZA</v>
          </cell>
          <cell r="B877" t="str">
            <v>DELL Optiplex GX1L 266</v>
          </cell>
          <cell r="C877" t="str">
            <v>491-3406</v>
          </cell>
          <cell r="D877" t="str">
            <v>NM1G1</v>
          </cell>
          <cell r="E877" t="str">
            <v xml:space="preserve">RM </v>
          </cell>
          <cell r="F877" t="str">
            <v xml:space="preserve">UMAŃSKI                  ANDRZEJ        </v>
          </cell>
          <cell r="G877" t="str">
            <v>BLOK 5</v>
          </cell>
          <cell r="H877" t="str">
            <v>MISTRZOWKA</v>
          </cell>
          <cell r="I877" t="str">
            <v>16-35,23-29</v>
          </cell>
          <cell r="J877" t="str">
            <v>3635</v>
          </cell>
          <cell r="K877" t="str">
            <v/>
          </cell>
          <cell r="L877" t="str">
            <v>266</v>
          </cell>
          <cell r="M877" t="str">
            <v/>
          </cell>
          <cell r="N877" t="str">
            <v/>
          </cell>
        </row>
        <row r="878">
          <cell r="A878" t="str">
            <v>STACJA ROBOCZA</v>
          </cell>
          <cell r="B878" t="str">
            <v>NEC PMVT Desktop P III 450</v>
          </cell>
          <cell r="C878" t="str">
            <v>491-3779</v>
          </cell>
          <cell r="D878" t="str">
            <v>0682109</v>
          </cell>
          <cell r="E878" t="str">
            <v xml:space="preserve">RM </v>
          </cell>
          <cell r="F878" t="str">
            <v xml:space="preserve">CIECIÓRA                 LESZEK         </v>
          </cell>
          <cell r="G878" t="str">
            <v>BLOK 8</v>
          </cell>
          <cell r="H878" t="str">
            <v>MISTRZOWKA</v>
          </cell>
          <cell r="I878" t="str">
            <v>22-65</v>
          </cell>
          <cell r="J878" t="str">
            <v>137</v>
          </cell>
          <cell r="K878" t="str">
            <v>491-03779</v>
          </cell>
          <cell r="L878" t="str">
            <v>450</v>
          </cell>
          <cell r="M878" t="str">
            <v/>
          </cell>
          <cell r="N878" t="str">
            <v>64</v>
          </cell>
        </row>
        <row r="879">
          <cell r="A879" t="str">
            <v>STACJA ROBOCZA</v>
          </cell>
          <cell r="B879" t="str">
            <v>COMPAQ DESKPRO EXD PIII 733</v>
          </cell>
          <cell r="C879" t="str">
            <v>491-4288</v>
          </cell>
          <cell r="D879" t="str">
            <v>8036FR4Z6081</v>
          </cell>
          <cell r="E879" t="str">
            <v xml:space="preserve">RM </v>
          </cell>
          <cell r="F879" t="str">
            <v xml:space="preserve">CIECIÓRA                 LESZEK         </v>
          </cell>
          <cell r="G879" t="str">
            <v>BLOK 8</v>
          </cell>
          <cell r="H879" t="str">
            <v>MISTRZOWKA</v>
          </cell>
          <cell r="I879" t="str">
            <v>22-65</v>
          </cell>
          <cell r="J879" t="str">
            <v>137</v>
          </cell>
          <cell r="K879" t="str">
            <v>491-04288</v>
          </cell>
          <cell r="L879" t="str">
            <v>733</v>
          </cell>
          <cell r="M879" t="str">
            <v/>
          </cell>
          <cell r="N879" t="str">
            <v>127</v>
          </cell>
        </row>
        <row r="880">
          <cell r="A880" t="str">
            <v>STACJA ROBOCZA</v>
          </cell>
          <cell r="B880" t="str">
            <v>DELL Optiplex GX150</v>
          </cell>
          <cell r="C880" t="str">
            <v>491-4722</v>
          </cell>
          <cell r="D880" t="str">
            <v>HPRX60J</v>
          </cell>
          <cell r="E880" t="str">
            <v xml:space="preserve">RM </v>
          </cell>
          <cell r="F880" t="str">
            <v xml:space="preserve">WIŚNIEWSKI               JERZY          </v>
          </cell>
          <cell r="G880" t="str">
            <v>U-2</v>
          </cell>
          <cell r="H880" t="str">
            <v>228</v>
          </cell>
          <cell r="I880" t="str">
            <v>34-63</v>
          </cell>
          <cell r="J880" t="str">
            <v>1044</v>
          </cell>
          <cell r="K880" t="str">
            <v>491-04722</v>
          </cell>
          <cell r="L880" t="str">
            <v>1000</v>
          </cell>
          <cell r="M880" t="str">
            <v/>
          </cell>
          <cell r="N880" t="str">
            <v>255</v>
          </cell>
        </row>
        <row r="881">
          <cell r="A881" t="str">
            <v>STACJA ROBOCZA</v>
          </cell>
          <cell r="B881" t="str">
            <v>DELL Optiplex GX150</v>
          </cell>
          <cell r="C881" t="str">
            <v>491-4848</v>
          </cell>
          <cell r="D881" t="str">
            <v>4WLZ60J</v>
          </cell>
          <cell r="E881" t="str">
            <v xml:space="preserve">RN </v>
          </cell>
          <cell r="F881" t="str">
            <v xml:space="preserve">KUŚMIEREK                ANDRZEJ        </v>
          </cell>
          <cell r="G881" t="str">
            <v>U-16</v>
          </cell>
          <cell r="H881" t="str">
            <v>4</v>
          </cell>
          <cell r="I881" t="str">
            <v>23-91</v>
          </cell>
          <cell r="J881" t="str">
            <v>492</v>
          </cell>
          <cell r="K881" t="str">
            <v>491-04848</v>
          </cell>
          <cell r="L881" t="str">
            <v>1000</v>
          </cell>
          <cell r="M881" t="str">
            <v/>
          </cell>
          <cell r="N881" t="str">
            <v>255</v>
          </cell>
        </row>
        <row r="882">
          <cell r="A882" t="str">
            <v>STACJA ROBOCZA</v>
          </cell>
          <cell r="B882" t="str">
            <v>COMPAQ DESKPRO EXD PIII 733</v>
          </cell>
          <cell r="C882" t="str">
            <v>491-4289</v>
          </cell>
          <cell r="D882" t="str">
            <v>8036FR4ZE452</v>
          </cell>
          <cell r="E882" t="str">
            <v xml:space="preserve">RN </v>
          </cell>
          <cell r="F882" t="str">
            <v xml:space="preserve">GÓRSKA                   URSZULA        </v>
          </cell>
          <cell r="G882" t="str">
            <v>U-16</v>
          </cell>
          <cell r="H882" t="str">
            <v>18</v>
          </cell>
          <cell r="I882" t="str">
            <v>29-54</v>
          </cell>
          <cell r="J882" t="str">
            <v>271</v>
          </cell>
          <cell r="K882" t="str">
            <v>491-04289</v>
          </cell>
          <cell r="L882" t="str">
            <v>733</v>
          </cell>
          <cell r="M882" t="str">
            <v/>
          </cell>
          <cell r="N882" t="str">
            <v>127</v>
          </cell>
        </row>
        <row r="883">
          <cell r="A883" t="str">
            <v>STACJA ROBOCZA</v>
          </cell>
          <cell r="B883" t="str">
            <v>NEC PMVT Desktop P III 450</v>
          </cell>
          <cell r="C883" t="str">
            <v>491-3839</v>
          </cell>
          <cell r="D883" t="str">
            <v>0685109</v>
          </cell>
          <cell r="E883" t="str">
            <v xml:space="preserve">RN </v>
          </cell>
          <cell r="F883" t="str">
            <v xml:space="preserve">KOŁOMAK                  ANDRZEJ        </v>
          </cell>
          <cell r="G883" t="str">
            <v>U-16</v>
          </cell>
          <cell r="H883" t="str">
            <v>16</v>
          </cell>
          <cell r="I883" t="str">
            <v>13-27</v>
          </cell>
          <cell r="J883" t="str">
            <v>488</v>
          </cell>
          <cell r="K883" t="str">
            <v>491-03839</v>
          </cell>
          <cell r="L883" t="str">
            <v>450</v>
          </cell>
          <cell r="M883" t="str">
            <v/>
          </cell>
          <cell r="N883" t="str">
            <v>64</v>
          </cell>
        </row>
        <row r="884">
          <cell r="A884" t="str">
            <v>STACJA ROBOCZA</v>
          </cell>
          <cell r="B884" t="str">
            <v>DELL Optiplex GX1L 350</v>
          </cell>
          <cell r="C884" t="str">
            <v>491-3521</v>
          </cell>
          <cell r="D884" t="str">
            <v>PKGPP</v>
          </cell>
          <cell r="E884" t="str">
            <v xml:space="preserve">RN </v>
          </cell>
          <cell r="F884" t="str">
            <v xml:space="preserve">JASIŃSKI                 WALDEMAR       </v>
          </cell>
          <cell r="G884" t="str">
            <v>U-16</v>
          </cell>
          <cell r="H884" t="str">
            <v>15</v>
          </cell>
          <cell r="I884" t="str">
            <v>13-23</v>
          </cell>
          <cell r="J884" t="str">
            <v>304</v>
          </cell>
          <cell r="K884" t="str">
            <v>491-03521</v>
          </cell>
          <cell r="L884" t="str">
            <v>350</v>
          </cell>
          <cell r="M884" t="str">
            <v/>
          </cell>
          <cell r="N884" t="str">
            <v>64</v>
          </cell>
        </row>
        <row r="885">
          <cell r="A885" t="str">
            <v>STACJA ROBOCZA</v>
          </cell>
          <cell r="B885" t="str">
            <v>NEC Direction Minitower P III 450</v>
          </cell>
          <cell r="C885" t="str">
            <v>491-3760</v>
          </cell>
          <cell r="D885" t="str">
            <v>0137109</v>
          </cell>
          <cell r="E885" t="str">
            <v xml:space="preserve">RN </v>
          </cell>
          <cell r="F885" t="str">
            <v xml:space="preserve">BUDNY                    ZDZISŁAW       </v>
          </cell>
          <cell r="G885" t="str">
            <v>U-16</v>
          </cell>
          <cell r="H885" t="str">
            <v>15</v>
          </cell>
          <cell r="I885" t="str">
            <v>13-26</v>
          </cell>
          <cell r="J885" t="str">
            <v>71</v>
          </cell>
          <cell r="K885" t="str">
            <v>491-03760</v>
          </cell>
          <cell r="L885" t="str">
            <v>450</v>
          </cell>
          <cell r="M885" t="str">
            <v/>
          </cell>
          <cell r="N885" t="str">
            <v>64</v>
          </cell>
        </row>
        <row r="886">
          <cell r="A886" t="str">
            <v>STACJA ROBOCZA</v>
          </cell>
          <cell r="B886" t="str">
            <v>DELL Optiplex GX150</v>
          </cell>
          <cell r="C886" t="str">
            <v>491-4904</v>
          </cell>
          <cell r="D886" t="str">
            <v>BWLZ60J</v>
          </cell>
          <cell r="E886" t="str">
            <v xml:space="preserve">RN </v>
          </cell>
          <cell r="F886" t="str">
            <v xml:space="preserve">WIŚNIEWSKI               ZYGMUNT        </v>
          </cell>
          <cell r="G886" t="str">
            <v>U-16</v>
          </cell>
          <cell r="H886" t="str">
            <v>8</v>
          </cell>
          <cell r="I886" t="str">
            <v>34-14</v>
          </cell>
          <cell r="J886" t="str">
            <v>1100</v>
          </cell>
          <cell r="K886" t="str">
            <v>491-04904</v>
          </cell>
          <cell r="L886" t="str">
            <v>1000</v>
          </cell>
          <cell r="M886" t="str">
            <v/>
          </cell>
          <cell r="N886" t="str">
            <v>255</v>
          </cell>
        </row>
        <row r="887">
          <cell r="A887" t="str">
            <v>STACJA ROBOCZA</v>
          </cell>
          <cell r="B887" t="str">
            <v>DELL Optiplex GX260 SD</v>
          </cell>
          <cell r="C887" t="str">
            <v>491-5123</v>
          </cell>
          <cell r="D887" t="str">
            <v>8KYGL0J</v>
          </cell>
          <cell r="E887" t="str">
            <v xml:space="preserve">RN </v>
          </cell>
          <cell r="F887" t="str">
            <v xml:space="preserve">BAREŁA                   PIOTR          </v>
          </cell>
          <cell r="G887" t="str">
            <v>U-16</v>
          </cell>
          <cell r="H887" t="str">
            <v>8</v>
          </cell>
          <cell r="I887" t="str">
            <v>11-56</v>
          </cell>
          <cell r="J887" t="str">
            <v>8992</v>
          </cell>
          <cell r="K887" t="str">
            <v>491-05123</v>
          </cell>
          <cell r="L887" t="str">
            <v>2400</v>
          </cell>
          <cell r="M887" t="str">
            <v/>
          </cell>
          <cell r="N887" t="str">
            <v>254</v>
          </cell>
        </row>
        <row r="888">
          <cell r="A888" t="str">
            <v>STACJA ROBOCZA</v>
          </cell>
          <cell r="B888" t="str">
            <v>COMPAQ DESKPRO EXD PIII 733</v>
          </cell>
          <cell r="C888" t="str">
            <v>491-4489</v>
          </cell>
          <cell r="D888" t="str">
            <v>8036FR4ZE253</v>
          </cell>
          <cell r="E888" t="str">
            <v xml:space="preserve">RN </v>
          </cell>
          <cell r="F888" t="str">
            <v xml:space="preserve">ROGOWSKI                 STANISŁAW      </v>
          </cell>
          <cell r="G888" t="str">
            <v>U-16</v>
          </cell>
          <cell r="H888" t="str">
            <v>16</v>
          </cell>
          <cell r="I888" t="str">
            <v>29-68</v>
          </cell>
          <cell r="J888" t="str">
            <v>854</v>
          </cell>
          <cell r="K888" t="str">
            <v>491-04489</v>
          </cell>
          <cell r="L888" t="str">
            <v>733</v>
          </cell>
          <cell r="M888" t="str">
            <v/>
          </cell>
          <cell r="N888" t="str">
            <v>127</v>
          </cell>
        </row>
        <row r="889">
          <cell r="A889" t="str">
            <v>STACJA ROBOCZA</v>
          </cell>
          <cell r="B889" t="str">
            <v>DELL Optiplex GX1L 266</v>
          </cell>
          <cell r="C889" t="str">
            <v>491-3317</v>
          </cell>
          <cell r="D889" t="str">
            <v>NM184</v>
          </cell>
          <cell r="E889" t="str">
            <v xml:space="preserve">RN </v>
          </cell>
          <cell r="F889" t="str">
            <v xml:space="preserve">GOŁOTA                   ZBIGNIEW       </v>
          </cell>
          <cell r="G889" t="str">
            <v>U-16</v>
          </cell>
          <cell r="H889" t="str">
            <v>16</v>
          </cell>
          <cell r="I889" t="str">
            <v>29-57</v>
          </cell>
          <cell r="J889" t="str">
            <v>282</v>
          </cell>
          <cell r="K889" t="str">
            <v>491-03317</v>
          </cell>
          <cell r="L889" t="str">
            <v>266</v>
          </cell>
          <cell r="M889" t="str">
            <v/>
          </cell>
          <cell r="N889" t="str">
            <v>128</v>
          </cell>
        </row>
        <row r="890">
          <cell r="A890" t="str">
            <v>STACJA ROBOCZA</v>
          </cell>
          <cell r="B890" t="str">
            <v>COMPAQ DESKPRO EXD PIII 733</v>
          </cell>
          <cell r="C890" t="str">
            <v>491-4507</v>
          </cell>
          <cell r="D890" t="str">
            <v>8036FR4ZE559</v>
          </cell>
          <cell r="E890" t="str">
            <v xml:space="preserve">RN </v>
          </cell>
          <cell r="F890" t="str">
            <v xml:space="preserve">MAJDA                    WITOLD         </v>
          </cell>
          <cell r="G890" t="str">
            <v>U-16</v>
          </cell>
          <cell r="H890" t="str">
            <v>17</v>
          </cell>
          <cell r="I890" t="str">
            <v>13-25</v>
          </cell>
          <cell r="J890" t="str">
            <v>561</v>
          </cell>
          <cell r="K890" t="str">
            <v>491-04507</v>
          </cell>
          <cell r="L890" t="str">
            <v>733</v>
          </cell>
          <cell r="M890" t="str">
            <v/>
          </cell>
          <cell r="N890" t="str">
            <v>127</v>
          </cell>
        </row>
        <row r="891">
          <cell r="A891" t="str">
            <v>STACJA ROBOCZA</v>
          </cell>
          <cell r="B891" t="str">
            <v>NEC Direction Minitower P III 450</v>
          </cell>
          <cell r="C891" t="str">
            <v>491-3762</v>
          </cell>
          <cell r="D891" t="str">
            <v>0140109</v>
          </cell>
          <cell r="E891" t="str">
            <v xml:space="preserve">RO </v>
          </cell>
          <cell r="F891" t="str">
            <v xml:space="preserve">MAKSYMOWICZ              ARKADIUSZ      </v>
          </cell>
          <cell r="G891" t="str">
            <v>U-4/1</v>
          </cell>
          <cell r="H891" t="str">
            <v>7</v>
          </cell>
          <cell r="I891" t="str">
            <v>25-26</v>
          </cell>
          <cell r="J891" t="str">
            <v>630</v>
          </cell>
          <cell r="K891" t="str">
            <v>491-03762</v>
          </cell>
          <cell r="L891" t="str">
            <v>450</v>
          </cell>
          <cell r="M891" t="str">
            <v/>
          </cell>
          <cell r="N891" t="str">
            <v>256</v>
          </cell>
        </row>
        <row r="892">
          <cell r="A892" t="str">
            <v>STACJA ROBOCZA</v>
          </cell>
          <cell r="B892" t="str">
            <v>COMPAQ DESKPRO EXD PIII 733</v>
          </cell>
          <cell r="C892" t="str">
            <v>491-4245</v>
          </cell>
          <cell r="D892" t="str">
            <v>8036FR4ZE388</v>
          </cell>
          <cell r="E892" t="str">
            <v xml:space="preserve">RO </v>
          </cell>
          <cell r="F892" t="str">
            <v xml:space="preserve">STANIEC                  MARIUSZ        </v>
          </cell>
          <cell r="G892" t="str">
            <v>U-4/1</v>
          </cell>
          <cell r="H892" t="str">
            <v>13</v>
          </cell>
          <cell r="I892" t="str">
            <v>13-89</v>
          </cell>
          <cell r="J892" t="str">
            <v>3458</v>
          </cell>
          <cell r="K892" t="str">
            <v>491-04245</v>
          </cell>
          <cell r="L892" t="str">
            <v>733</v>
          </cell>
          <cell r="M892" t="str">
            <v/>
          </cell>
          <cell r="N892" t="str">
            <v>127</v>
          </cell>
        </row>
        <row r="893">
          <cell r="A893" t="str">
            <v>STACJA ROBOCZA</v>
          </cell>
          <cell r="B893" t="str">
            <v>KOMPUTER 386SX</v>
          </cell>
          <cell r="C893" t="str">
            <v>491-1782</v>
          </cell>
          <cell r="D893" t="str">
            <v>021376/1687</v>
          </cell>
          <cell r="E893" t="str">
            <v xml:space="preserve">RO </v>
          </cell>
          <cell r="F893" t="str">
            <v xml:space="preserve">ZAMOLSKI                 JACEK          </v>
          </cell>
          <cell r="G893" t="str">
            <v>U-4</v>
          </cell>
          <cell r="H893" t="str">
            <v>9</v>
          </cell>
          <cell r="I893" t="str">
            <v>26-51</v>
          </cell>
          <cell r="J893" t="str">
            <v>5359</v>
          </cell>
          <cell r="K893" t="str">
            <v>491-01782</v>
          </cell>
          <cell r="L893" t="str">
            <v>400</v>
          </cell>
          <cell r="M893" t="str">
            <v/>
          </cell>
          <cell r="N893" t="str">
            <v>96</v>
          </cell>
        </row>
        <row r="894">
          <cell r="A894" t="str">
            <v>STACJA ROBOCZA</v>
          </cell>
          <cell r="B894" t="str">
            <v>DELL Optiplex GX1L 266</v>
          </cell>
          <cell r="C894" t="str">
            <v>491-3378</v>
          </cell>
          <cell r="D894" t="str">
            <v>NM1CH</v>
          </cell>
          <cell r="E894" t="str">
            <v xml:space="preserve">RO </v>
          </cell>
          <cell r="F894" t="str">
            <v xml:space="preserve">KARWALSKI                KRZYSZTOF      </v>
          </cell>
          <cell r="G894" t="str">
            <v>BP-O</v>
          </cell>
          <cell r="H894" t="str">
            <v>Z-10</v>
          </cell>
          <cell r="I894" t="str">
            <v>13-87</v>
          </cell>
          <cell r="J894" t="str">
            <v>5227</v>
          </cell>
          <cell r="K894" t="str">
            <v>491-03378</v>
          </cell>
          <cell r="L894" t="str">
            <v>266</v>
          </cell>
          <cell r="M894" t="str">
            <v/>
          </cell>
          <cell r="N894" t="str">
            <v>96</v>
          </cell>
        </row>
        <row r="895">
          <cell r="A895" t="str">
            <v>STACJA ROBOCZA</v>
          </cell>
          <cell r="B895" t="str">
            <v>DELL Optiplex GX1L 266</v>
          </cell>
          <cell r="C895" t="str">
            <v>491-3294</v>
          </cell>
          <cell r="D895" t="str">
            <v>NM18Z</v>
          </cell>
          <cell r="E895" t="str">
            <v xml:space="preserve">RO </v>
          </cell>
          <cell r="F895" t="str">
            <v xml:space="preserve">STĘPIEŃ                  STANISŁAW      </v>
          </cell>
          <cell r="G895" t="str">
            <v>U-20/4</v>
          </cell>
          <cell r="H895" t="str">
            <v>MAGAZYNEK</v>
          </cell>
          <cell r="I895" t="str">
            <v>23-99</v>
          </cell>
          <cell r="J895" t="str">
            <v>1942</v>
          </cell>
          <cell r="K895" t="str">
            <v>491-03294</v>
          </cell>
          <cell r="L895" t="str">
            <v>266</v>
          </cell>
          <cell r="M895" t="str">
            <v/>
          </cell>
          <cell r="N895" t="str">
            <v>128</v>
          </cell>
        </row>
        <row r="896">
          <cell r="A896" t="str">
            <v>STACJA ROBOCZA</v>
          </cell>
          <cell r="B896" t="str">
            <v>DELL Optiplex GX260 SD</v>
          </cell>
          <cell r="C896" t="str">
            <v>491-5120</v>
          </cell>
          <cell r="D896" t="str">
            <v>FJYGL0J</v>
          </cell>
          <cell r="E896" t="str">
            <v xml:space="preserve">RO </v>
          </cell>
          <cell r="F896" t="str">
            <v xml:space="preserve">MALIŃSKI                 WOJCIECH       </v>
          </cell>
          <cell r="G896" t="str">
            <v>U-23</v>
          </cell>
          <cell r="H896" t="str">
            <v>1</v>
          </cell>
          <cell r="I896" t="str">
            <v>26-76</v>
          </cell>
          <cell r="J896" t="str">
            <v>638</v>
          </cell>
          <cell r="K896" t="str">
            <v>491-05120</v>
          </cell>
          <cell r="L896" t="str">
            <v>2400</v>
          </cell>
          <cell r="M896" t="str">
            <v/>
          </cell>
          <cell r="N896" t="str">
            <v>254</v>
          </cell>
        </row>
        <row r="897">
          <cell r="A897" t="str">
            <v>STACJA ROBOCZA</v>
          </cell>
          <cell r="B897" t="str">
            <v>KOMPUTER 386DX</v>
          </cell>
          <cell r="C897" t="str">
            <v>491-2001</v>
          </cell>
          <cell r="D897" t="str">
            <v>3602/043</v>
          </cell>
          <cell r="E897" t="str">
            <v xml:space="preserve">RO </v>
          </cell>
          <cell r="F897" t="str">
            <v xml:space="preserve">DRYGAŁA                  JULIAN         </v>
          </cell>
          <cell r="G897" t="str">
            <v>BP-O</v>
          </cell>
          <cell r="H897" t="str">
            <v>Z-10</v>
          </cell>
          <cell r="I897" t="str">
            <v>13-88</v>
          </cell>
          <cell r="J897" t="str">
            <v>147</v>
          </cell>
          <cell r="K897" t="str">
            <v>491-02001</v>
          </cell>
          <cell r="L897" t="str">
            <v>500</v>
          </cell>
          <cell r="M897" t="str">
            <v/>
          </cell>
          <cell r="N897" t="str">
            <v>64</v>
          </cell>
        </row>
        <row r="898">
          <cell r="A898" t="str">
            <v>STACJA ROBOCZA</v>
          </cell>
          <cell r="B898" t="str">
            <v>COMPAQ DESKPRO EXD PIII 733</v>
          </cell>
          <cell r="C898" t="str">
            <v>491-4338</v>
          </cell>
          <cell r="D898" t="str">
            <v>8036FR4ZE258</v>
          </cell>
          <cell r="E898" t="str">
            <v xml:space="preserve">RO </v>
          </cell>
          <cell r="F898" t="str">
            <v xml:space="preserve">GŁOWACKI                 ALEKSANDER     </v>
          </cell>
          <cell r="G898" t="str">
            <v>U-4</v>
          </cell>
          <cell r="H898" t="str">
            <v>9</v>
          </cell>
          <cell r="I898" t="str">
            <v>26-51</v>
          </cell>
          <cell r="J898" t="str">
            <v>276</v>
          </cell>
          <cell r="K898" t="str">
            <v>491-04338</v>
          </cell>
          <cell r="L898" t="str">
            <v>733</v>
          </cell>
          <cell r="M898" t="str">
            <v/>
          </cell>
          <cell r="N898" t="str">
            <v>127</v>
          </cell>
        </row>
        <row r="899">
          <cell r="A899" t="str">
            <v>STACJA ROBOCZA</v>
          </cell>
          <cell r="B899" t="str">
            <v>DELL Optiplex GX260 SD</v>
          </cell>
          <cell r="C899" t="str">
            <v>491-5119</v>
          </cell>
          <cell r="D899" t="str">
            <v>4LYGL0J</v>
          </cell>
          <cell r="E899" t="str">
            <v xml:space="preserve">RO </v>
          </cell>
          <cell r="F899" t="str">
            <v xml:space="preserve">KUBIAK                   MACIEJ         </v>
          </cell>
          <cell r="G899" t="str">
            <v>U-2</v>
          </cell>
          <cell r="H899" t="str">
            <v>219</v>
          </cell>
          <cell r="I899" t="str">
            <v>24-69</v>
          </cell>
          <cell r="J899" t="str">
            <v>503</v>
          </cell>
          <cell r="K899" t="str">
            <v>491-05119</v>
          </cell>
          <cell r="L899" t="str">
            <v>2400</v>
          </cell>
          <cell r="M899" t="str">
            <v/>
          </cell>
          <cell r="N899" t="str">
            <v>254</v>
          </cell>
        </row>
        <row r="900">
          <cell r="A900" t="str">
            <v>STACJA ROBOCZA</v>
          </cell>
          <cell r="B900" t="str">
            <v>NEC POWER MATE PIII 450</v>
          </cell>
          <cell r="C900" t="str">
            <v>491-3962</v>
          </cell>
          <cell r="D900" t="str">
            <v>Z0049109</v>
          </cell>
          <cell r="E900" t="str">
            <v xml:space="preserve">RO </v>
          </cell>
          <cell r="F900" t="str">
            <v xml:space="preserve">KAWNIK                   GRZEGORZ       </v>
          </cell>
          <cell r="G900" t="str">
            <v>U-20/4</v>
          </cell>
          <cell r="H900" t="str">
            <v>MISTRZÓWKA</v>
          </cell>
          <cell r="I900" t="str">
            <v>12-54</v>
          </cell>
          <cell r="J900" t="str">
            <v>3338</v>
          </cell>
          <cell r="K900" t="str">
            <v>491-03962</v>
          </cell>
          <cell r="L900" t="str">
            <v>450</v>
          </cell>
          <cell r="M900" t="str">
            <v/>
          </cell>
          <cell r="N900" t="str">
            <v>64</v>
          </cell>
        </row>
        <row r="901">
          <cell r="A901" t="str">
            <v>STACJA ROBOCZA</v>
          </cell>
          <cell r="B901" t="str">
            <v>ZENITH Z STATION P166</v>
          </cell>
          <cell r="C901" t="str">
            <v>491-3003</v>
          </cell>
          <cell r="D901" t="str">
            <v>GVDD72905266</v>
          </cell>
          <cell r="E901" t="str">
            <v xml:space="preserve">RO </v>
          </cell>
          <cell r="F901" t="str">
            <v xml:space="preserve">MATYSZKIEWICZ            PIOTR          </v>
          </cell>
          <cell r="G901" t="str">
            <v>U-23</v>
          </cell>
          <cell r="H901" t="str">
            <v>2</v>
          </cell>
          <cell r="I901" t="str">
            <v>10-23</v>
          </cell>
          <cell r="J901" t="str">
            <v>2747</v>
          </cell>
          <cell r="K901" t="str">
            <v>491-3003</v>
          </cell>
          <cell r="L901" t="str">
            <v>166</v>
          </cell>
          <cell r="M901" t="str">
            <v/>
          </cell>
          <cell r="N901" t="str">
            <v>80</v>
          </cell>
        </row>
        <row r="902">
          <cell r="A902" t="str">
            <v>STACJA ROBOCZA</v>
          </cell>
          <cell r="B902" t="str">
            <v>NEC PMVT Desktop P III 450</v>
          </cell>
          <cell r="C902" t="str">
            <v>491-3842</v>
          </cell>
          <cell r="D902" t="str">
            <v>0214109</v>
          </cell>
          <cell r="E902" t="str">
            <v xml:space="preserve">RO </v>
          </cell>
          <cell r="F902" t="str">
            <v xml:space="preserve">ROZWADOWSKA              IRENA          </v>
          </cell>
          <cell r="G902" t="str">
            <v>U-12</v>
          </cell>
          <cell r="H902" t="str">
            <v>226</v>
          </cell>
          <cell r="I902" t="str">
            <v>14-78</v>
          </cell>
          <cell r="J902" t="str">
            <v>815</v>
          </cell>
          <cell r="K902" t="str">
            <v>491-03842</v>
          </cell>
          <cell r="L902" t="str">
            <v>450</v>
          </cell>
          <cell r="M902" t="str">
            <v/>
          </cell>
          <cell r="N902" t="str">
            <v>64</v>
          </cell>
        </row>
        <row r="903">
          <cell r="A903" t="str">
            <v>STACJA ROBOCZA</v>
          </cell>
          <cell r="B903" t="str">
            <v>ZENITH Z STATION P166</v>
          </cell>
          <cell r="C903" t="str">
            <v>491-3136</v>
          </cell>
          <cell r="D903" t="str">
            <v>GVDD72904605</v>
          </cell>
          <cell r="E903" t="str">
            <v xml:space="preserve">RO </v>
          </cell>
          <cell r="F903" t="str">
            <v xml:space="preserve">LACHOWSKI                STANISŁAW      </v>
          </cell>
          <cell r="G903" t="str">
            <v>U-20/4</v>
          </cell>
          <cell r="H903" t="str">
            <v>MISTRZÓWKA</v>
          </cell>
          <cell r="I903" t="str">
            <v>23-98</v>
          </cell>
          <cell r="J903" t="str">
            <v>529</v>
          </cell>
          <cell r="K903" t="str">
            <v>491-03136</v>
          </cell>
          <cell r="L903" t="str">
            <v>166</v>
          </cell>
          <cell r="M903" t="str">
            <v/>
          </cell>
          <cell r="N903" t="str">
            <v>80</v>
          </cell>
        </row>
        <row r="904">
          <cell r="A904" t="str">
            <v>STACJA ROBOCZA</v>
          </cell>
          <cell r="B904" t="str">
            <v>COMPAQ DESKPRO EXD PIII 733</v>
          </cell>
          <cell r="C904" t="str">
            <v>491-4286</v>
          </cell>
          <cell r="D904" t="str">
            <v>8036FR4Z3894</v>
          </cell>
          <cell r="E904" t="str">
            <v xml:space="preserve">RO </v>
          </cell>
          <cell r="F904" t="str">
            <v xml:space="preserve">NITECKI                  CZESŁAW        </v>
          </cell>
          <cell r="G904" t="str">
            <v>U-12</v>
          </cell>
          <cell r="H904" t="str">
            <v>227</v>
          </cell>
          <cell r="I904" t="str">
            <v>26-80</v>
          </cell>
          <cell r="J904" t="str">
            <v>651</v>
          </cell>
          <cell r="K904" t="str">
            <v>491-04286</v>
          </cell>
          <cell r="L904" t="str">
            <v>733</v>
          </cell>
          <cell r="M904" t="str">
            <v/>
          </cell>
          <cell r="N904" t="str">
            <v>127</v>
          </cell>
        </row>
        <row r="905">
          <cell r="A905" t="str">
            <v>STACJA ROBOCZA</v>
          </cell>
          <cell r="B905" t="str">
            <v>DELL Optiplex GX150</v>
          </cell>
          <cell r="C905" t="str">
            <v>491-4721</v>
          </cell>
          <cell r="D905" t="str">
            <v>6NVX60J</v>
          </cell>
          <cell r="E905" t="str">
            <v xml:space="preserve">RO </v>
          </cell>
          <cell r="F905" t="str">
            <v xml:space="preserve">KĘDZIERSKI               ZDZISŁAW       </v>
          </cell>
          <cell r="G905" t="str">
            <v>U-4/1</v>
          </cell>
          <cell r="H905" t="str">
            <v>7</v>
          </cell>
          <cell r="I905" t="str">
            <v>25-26</v>
          </cell>
          <cell r="J905" t="str">
            <v>482</v>
          </cell>
          <cell r="K905" t="str">
            <v>491-04721</v>
          </cell>
          <cell r="L905" t="str">
            <v>1000</v>
          </cell>
          <cell r="M905" t="str">
            <v/>
          </cell>
          <cell r="N905" t="str">
            <v>255</v>
          </cell>
        </row>
        <row r="906">
          <cell r="A906" t="str">
            <v>STACJA ROBOCZA</v>
          </cell>
          <cell r="B906" t="str">
            <v>DELL Optiplex GX260 SD</v>
          </cell>
          <cell r="C906" t="str">
            <v>491-5051</v>
          </cell>
          <cell r="D906" t="str">
            <v>8L2GL0J</v>
          </cell>
          <cell r="E906" t="str">
            <v xml:space="preserve">RO </v>
          </cell>
          <cell r="F906" t="str">
            <v xml:space="preserve">NOWICKI                  JERZY          </v>
          </cell>
          <cell r="G906" t="str">
            <v>U-23</v>
          </cell>
          <cell r="H906" t="str">
            <v>1</v>
          </cell>
          <cell r="I906" t="str">
            <v>10-15</v>
          </cell>
          <cell r="J906" t="str">
            <v>648</v>
          </cell>
          <cell r="K906" t="str">
            <v>491-05051</v>
          </cell>
          <cell r="L906" t="str">
            <v>2400</v>
          </cell>
          <cell r="M906" t="str">
            <v/>
          </cell>
          <cell r="N906" t="str">
            <v>254</v>
          </cell>
        </row>
        <row r="907">
          <cell r="A907" t="str">
            <v>STACJA ROBOCZA</v>
          </cell>
          <cell r="B907" t="str">
            <v>DELL PRECISION  WS340</v>
          </cell>
          <cell r="C907" t="str">
            <v>491-4907</v>
          </cell>
          <cell r="D907" t="str">
            <v>H8LK90J</v>
          </cell>
          <cell r="E907" t="str">
            <v xml:space="preserve">RP </v>
          </cell>
          <cell r="F907" t="str">
            <v xml:space="preserve">MARSZAŁEK                WOJCIECH       </v>
          </cell>
          <cell r="G907" t="str">
            <v>U-2</v>
          </cell>
          <cell r="H907" t="str">
            <v>127</v>
          </cell>
          <cell r="I907" t="str">
            <v>24-47</v>
          </cell>
          <cell r="J907" t="str">
            <v>581</v>
          </cell>
          <cell r="K907" t="str">
            <v/>
          </cell>
          <cell r="L907" t="str">
            <v>1800</v>
          </cell>
          <cell r="M907" t="str">
            <v>OK55J</v>
          </cell>
          <cell r="N907" t="str">
            <v>512</v>
          </cell>
        </row>
        <row r="908">
          <cell r="A908" t="str">
            <v>STACJA ROBOCZA</v>
          </cell>
          <cell r="B908" t="str">
            <v>COMPAQ DESKPRO EXD PIII 733</v>
          </cell>
          <cell r="C908" t="str">
            <v>491-4281</v>
          </cell>
          <cell r="D908" t="str">
            <v>8036FR4ZE515</v>
          </cell>
          <cell r="E908" t="str">
            <v xml:space="preserve">RP </v>
          </cell>
          <cell r="F908" t="str">
            <v xml:space="preserve">KOTYLA                   REMIGIUSZ      </v>
          </cell>
          <cell r="G908" t="str">
            <v>U-12</v>
          </cell>
          <cell r="H908" t="str">
            <v>227</v>
          </cell>
          <cell r="I908" t="str">
            <v>14-66</v>
          </cell>
          <cell r="J908" t="str">
            <v>480</v>
          </cell>
          <cell r="K908" t="str">
            <v>491-04281</v>
          </cell>
          <cell r="L908" t="str">
            <v>733</v>
          </cell>
          <cell r="M908" t="str">
            <v/>
          </cell>
          <cell r="N908" t="str">
            <v>127</v>
          </cell>
        </row>
        <row r="909">
          <cell r="A909" t="str">
            <v>STACJA ROBOCZA</v>
          </cell>
          <cell r="B909" t="str">
            <v>KOMPUTER PC/AT</v>
          </cell>
          <cell r="C909" t="str">
            <v>491-1620/1580</v>
          </cell>
          <cell r="D909" t="str">
            <v>935934</v>
          </cell>
          <cell r="E909" t="str">
            <v xml:space="preserve">RP </v>
          </cell>
          <cell r="F909" t="str">
            <v xml:space="preserve">ALAMA                    JAROSŁAW       </v>
          </cell>
          <cell r="G909" t="str">
            <v>U-12</v>
          </cell>
          <cell r="H909" t="str">
            <v>227a</v>
          </cell>
          <cell r="I909" t="str">
            <v>28-47</v>
          </cell>
          <cell r="J909" t="str">
            <v>4747</v>
          </cell>
          <cell r="K909" t="str">
            <v>491-01620-1580</v>
          </cell>
          <cell r="L909" t="str">
            <v>333</v>
          </cell>
          <cell r="M909" t="str">
            <v/>
          </cell>
          <cell r="N909" t="str">
            <v>64</v>
          </cell>
        </row>
        <row r="910">
          <cell r="A910" t="str">
            <v>STACJA ROBOCZA</v>
          </cell>
          <cell r="B910" t="str">
            <v>NEC Direction Minitower P III 450</v>
          </cell>
          <cell r="C910" t="str">
            <v>491-3765</v>
          </cell>
          <cell r="D910" t="str">
            <v>0131109</v>
          </cell>
          <cell r="E910" t="str">
            <v xml:space="preserve">RP </v>
          </cell>
          <cell r="F910" t="str">
            <v xml:space="preserve">ŚWIĄDER                  KRZYSZTOF      </v>
          </cell>
          <cell r="G910" t="str">
            <v>U-12</v>
          </cell>
          <cell r="H910" t="str">
            <v>227</v>
          </cell>
          <cell r="I910" t="str">
            <v/>
          </cell>
          <cell r="J910" t="str">
            <v>7789</v>
          </cell>
          <cell r="K910" t="str">
            <v>491-03765</v>
          </cell>
          <cell r="L910" t="str">
            <v>450</v>
          </cell>
          <cell r="M910" t="str">
            <v/>
          </cell>
          <cell r="N910" t="str">
            <v>128</v>
          </cell>
        </row>
        <row r="911">
          <cell r="A911" t="str">
            <v>STACJA ROBOCZA</v>
          </cell>
          <cell r="B911" t="str">
            <v>NEC Direction Minitower P III 450</v>
          </cell>
          <cell r="C911" t="str">
            <v>491-3754</v>
          </cell>
          <cell r="D911" t="str">
            <v>0149109</v>
          </cell>
          <cell r="E911" t="str">
            <v xml:space="preserve">RP </v>
          </cell>
          <cell r="F911" t="str">
            <v xml:space="preserve">KULPA                    WIESŁAW        </v>
          </cell>
          <cell r="G911" t="str">
            <v>U-50</v>
          </cell>
          <cell r="H911" t="str">
            <v>105</v>
          </cell>
          <cell r="I911" t="str">
            <v>12-30</v>
          </cell>
          <cell r="J911" t="str">
            <v>392</v>
          </cell>
          <cell r="K911" t="str">
            <v>491-03754</v>
          </cell>
          <cell r="L911" t="str">
            <v>450</v>
          </cell>
          <cell r="M911" t="str">
            <v/>
          </cell>
          <cell r="N911" t="str">
            <v>192</v>
          </cell>
        </row>
        <row r="912">
          <cell r="A912" t="str">
            <v>STACJA ROBOCZA</v>
          </cell>
          <cell r="B912" t="str">
            <v>NEC Direction Minitower P III 450</v>
          </cell>
          <cell r="C912" t="str">
            <v>491-3750</v>
          </cell>
          <cell r="D912" t="str">
            <v>0146109</v>
          </cell>
          <cell r="E912" t="str">
            <v xml:space="preserve">RP </v>
          </cell>
          <cell r="F912" t="str">
            <v xml:space="preserve">PAPUGA                   JAN            </v>
          </cell>
          <cell r="G912" t="str">
            <v>U-12</v>
          </cell>
          <cell r="H912" t="str">
            <v>227</v>
          </cell>
          <cell r="I912" t="str">
            <v/>
          </cell>
          <cell r="J912" t="str">
            <v>781</v>
          </cell>
          <cell r="K912" t="str">
            <v>491-03750</v>
          </cell>
          <cell r="L912" t="str">
            <v>450</v>
          </cell>
          <cell r="M912" t="str">
            <v/>
          </cell>
          <cell r="N912" t="str">
            <v>192</v>
          </cell>
        </row>
        <row r="913">
          <cell r="A913" t="str">
            <v>STACJA ROBOCZA</v>
          </cell>
          <cell r="B913" t="str">
            <v>NEC POWER MATE PIII 450</v>
          </cell>
          <cell r="C913" t="str">
            <v>491-3966</v>
          </cell>
          <cell r="D913" t="str">
            <v>Z0063109</v>
          </cell>
          <cell r="E913" t="str">
            <v xml:space="preserve">RP </v>
          </cell>
          <cell r="F913" t="str">
            <v xml:space="preserve">GALEWSKI                 JAN            </v>
          </cell>
          <cell r="G913" t="str">
            <v>U-12</v>
          </cell>
          <cell r="H913" t="str">
            <v>227</v>
          </cell>
          <cell r="I913" t="str">
            <v>24-69</v>
          </cell>
          <cell r="J913" t="str">
            <v>281</v>
          </cell>
          <cell r="K913" t="str">
            <v>491-03966</v>
          </cell>
          <cell r="L913" t="str">
            <v>450</v>
          </cell>
          <cell r="M913" t="str">
            <v/>
          </cell>
          <cell r="N913" t="str">
            <v>64</v>
          </cell>
        </row>
        <row r="914">
          <cell r="A914" t="str">
            <v>STACJA ROBOCZA</v>
          </cell>
          <cell r="B914" t="str">
            <v>DELL Optiplex GX1L 266</v>
          </cell>
          <cell r="C914" t="str">
            <v>491-3332</v>
          </cell>
          <cell r="D914" t="str">
            <v>NM1HZ</v>
          </cell>
          <cell r="E914" t="str">
            <v xml:space="preserve">RP </v>
          </cell>
          <cell r="F914" t="str">
            <v xml:space="preserve">KOPACZEWSKI              JÓZEF          </v>
          </cell>
          <cell r="G914" t="str">
            <v>U-2/3</v>
          </cell>
          <cell r="H914" t="str">
            <v>4B</v>
          </cell>
          <cell r="I914" t="str">
            <v>15-11</v>
          </cell>
          <cell r="J914" t="str">
            <v>361</v>
          </cell>
          <cell r="K914" t="str">
            <v>491-03332</v>
          </cell>
          <cell r="L914" t="str">
            <v>266</v>
          </cell>
          <cell r="M914" t="str">
            <v/>
          </cell>
          <cell r="N914" t="str">
            <v>64</v>
          </cell>
        </row>
        <row r="915">
          <cell r="A915" t="str">
            <v>STACJA ROBOCZA</v>
          </cell>
          <cell r="B915" t="str">
            <v>ZENITH Z STATION P200</v>
          </cell>
          <cell r="C915" t="str">
            <v>491-3120</v>
          </cell>
          <cell r="D915" t="str">
            <v>GVDD72904625</v>
          </cell>
          <cell r="E915" t="str">
            <v xml:space="preserve">RP </v>
          </cell>
          <cell r="F915" t="str">
            <v xml:space="preserve">KOWALCZYK                ANDRZEJ        </v>
          </cell>
          <cell r="G915" t="str">
            <v>U-2</v>
          </cell>
          <cell r="H915" t="str">
            <v>226</v>
          </cell>
          <cell r="I915" t="str">
            <v>16-85</v>
          </cell>
          <cell r="J915" t="str">
            <v>477</v>
          </cell>
          <cell r="K915" t="str">
            <v>RPANDRZEJK</v>
          </cell>
          <cell r="L915" t="str">
            <v>200</v>
          </cell>
          <cell r="M915" t="str">
            <v>Będą zdawać (JMAS)</v>
          </cell>
          <cell r="N915" t="str">
            <v/>
          </cell>
        </row>
        <row r="916">
          <cell r="A916" t="str">
            <v>STACJA ROBOCZA</v>
          </cell>
          <cell r="B916" t="str">
            <v>DELL Optiplex GX1MT 350</v>
          </cell>
          <cell r="C916" t="str">
            <v>491-3511</v>
          </cell>
          <cell r="D916" t="str">
            <v>PKN32</v>
          </cell>
          <cell r="E916" t="str">
            <v xml:space="preserve">RP </v>
          </cell>
          <cell r="F916" t="str">
            <v xml:space="preserve">PĘDZIWIATR               ADAM           </v>
          </cell>
          <cell r="G916" t="str">
            <v>U-3</v>
          </cell>
          <cell r="H916" t="str">
            <v>300</v>
          </cell>
          <cell r="I916" t="str">
            <v>25-20</v>
          </cell>
          <cell r="J916" t="str">
            <v>5613</v>
          </cell>
          <cell r="K916" t="str">
            <v>DELL08</v>
          </cell>
          <cell r="L916" t="str">
            <v>350</v>
          </cell>
          <cell r="M916" t="str">
            <v>OK55J</v>
          </cell>
          <cell r="N916" t="str">
            <v/>
          </cell>
        </row>
        <row r="917">
          <cell r="A917" t="str">
            <v>STACJA ROBOCZA</v>
          </cell>
          <cell r="B917" t="str">
            <v>DELL Optiplex GX1M 350</v>
          </cell>
          <cell r="C917" t="str">
            <v>491-3560</v>
          </cell>
          <cell r="D917" t="str">
            <v>PKGQ4</v>
          </cell>
          <cell r="E917" t="str">
            <v xml:space="preserve">RP </v>
          </cell>
          <cell r="F917" t="str">
            <v xml:space="preserve">JAŚKIEWICZ               BOGDAN         </v>
          </cell>
          <cell r="G917" t="str">
            <v>U-12</v>
          </cell>
          <cell r="H917" t="str">
            <v>217</v>
          </cell>
          <cell r="I917" t="str">
            <v>28-46</v>
          </cell>
          <cell r="J917" t="str">
            <v>314</v>
          </cell>
          <cell r="K917" t="str">
            <v>491-03560</v>
          </cell>
          <cell r="L917" t="str">
            <v>350</v>
          </cell>
          <cell r="M917" t="str">
            <v/>
          </cell>
          <cell r="N917" t="str">
            <v>64</v>
          </cell>
        </row>
        <row r="918">
          <cell r="A918" t="str">
            <v>STACJA ROBOCZA</v>
          </cell>
          <cell r="B918" t="str">
            <v>KOMPUTER 386DX</v>
          </cell>
          <cell r="C918" t="str">
            <v>491-2066</v>
          </cell>
          <cell r="D918" t="str">
            <v>3607/043</v>
          </cell>
          <cell r="E918" t="str">
            <v xml:space="preserve">RP </v>
          </cell>
          <cell r="F918" t="str">
            <v xml:space="preserve">NOWAK                    GRZEGORZ       </v>
          </cell>
          <cell r="G918" t="str">
            <v>U-12</v>
          </cell>
          <cell r="H918" t="str">
            <v>227a</v>
          </cell>
          <cell r="I918" t="str">
            <v>14-66</v>
          </cell>
          <cell r="J918" t="str">
            <v>8371</v>
          </cell>
          <cell r="K918" t="str">
            <v>491-02066</v>
          </cell>
          <cell r="L918" t="str">
            <v>550</v>
          </cell>
          <cell r="M918" t="str">
            <v/>
          </cell>
          <cell r="N918" t="str">
            <v>128</v>
          </cell>
        </row>
        <row r="919">
          <cell r="A919" t="str">
            <v>STACJA ROBOCZA</v>
          </cell>
          <cell r="B919" t="str">
            <v>NEC PMVT Desktop P III 450</v>
          </cell>
          <cell r="C919" t="str">
            <v>491-3782</v>
          </cell>
          <cell r="D919" t="str">
            <v>0739109</v>
          </cell>
          <cell r="E919" t="str">
            <v xml:space="preserve">RP </v>
          </cell>
          <cell r="F919" t="str">
            <v xml:space="preserve">ANTOSZCZYK               ANNA           </v>
          </cell>
          <cell r="G919" t="str">
            <v>U-12</v>
          </cell>
          <cell r="H919" t="str">
            <v>227</v>
          </cell>
          <cell r="I919" t="str">
            <v>27-11</v>
          </cell>
          <cell r="J919" t="str">
            <v>13</v>
          </cell>
          <cell r="K919" t="str">
            <v>491-03782</v>
          </cell>
          <cell r="L919" t="str">
            <v>450</v>
          </cell>
          <cell r="M919" t="str">
            <v/>
          </cell>
          <cell r="N919" t="str">
            <v>64</v>
          </cell>
        </row>
        <row r="920">
          <cell r="A920" t="str">
            <v>STACJA ROBOCZA</v>
          </cell>
          <cell r="B920" t="str">
            <v>DELL Optiplex GX150</v>
          </cell>
          <cell r="C920" t="str">
            <v>491-4702</v>
          </cell>
          <cell r="D920" t="str">
            <v>21WX60J</v>
          </cell>
          <cell r="E920" t="str">
            <v xml:space="preserve">RP </v>
          </cell>
          <cell r="F920" t="str">
            <v xml:space="preserve">PĘTELSKA                 ZOFIA          </v>
          </cell>
          <cell r="G920" t="str">
            <v>U-12</v>
          </cell>
          <cell r="H920" t="str">
            <v>227C</v>
          </cell>
          <cell r="I920" t="str">
            <v>14-82</v>
          </cell>
          <cell r="J920" t="str">
            <v>762</v>
          </cell>
          <cell r="K920" t="str">
            <v>491-04702</v>
          </cell>
          <cell r="L920" t="str">
            <v>1000</v>
          </cell>
          <cell r="M920" t="str">
            <v/>
          </cell>
          <cell r="N920" t="str">
            <v>255</v>
          </cell>
        </row>
        <row r="921">
          <cell r="A921" t="str">
            <v>STACJA ROBOCZA</v>
          </cell>
          <cell r="B921" t="str">
            <v>DELL Optiplex GX150</v>
          </cell>
          <cell r="C921" t="str">
            <v>491-4703</v>
          </cell>
          <cell r="D921" t="str">
            <v>4MVX60J</v>
          </cell>
          <cell r="E921" t="str">
            <v xml:space="preserve">RP </v>
          </cell>
          <cell r="F921" t="str">
            <v xml:space="preserve">HEJAK                    SŁAWOMIR       </v>
          </cell>
          <cell r="G921" t="str">
            <v>U-3</v>
          </cell>
          <cell r="H921" t="str">
            <v>210</v>
          </cell>
          <cell r="I921" t="str">
            <v>17-12</v>
          </cell>
          <cell r="J921" t="str">
            <v>285</v>
          </cell>
          <cell r="K921" t="str">
            <v>491-04703</v>
          </cell>
          <cell r="L921" t="str">
            <v>1000</v>
          </cell>
          <cell r="M921" t="str">
            <v/>
          </cell>
          <cell r="N921" t="str">
            <v>255</v>
          </cell>
        </row>
        <row r="922">
          <cell r="A922" t="str">
            <v>STACJA ROBOCZA</v>
          </cell>
          <cell r="B922" t="str">
            <v>DELL Optiplex GX1L 266</v>
          </cell>
          <cell r="C922" t="str">
            <v>491-3333</v>
          </cell>
          <cell r="D922" t="str">
            <v>NM1HR</v>
          </cell>
          <cell r="E922" t="str">
            <v xml:space="preserve">RP </v>
          </cell>
          <cell r="F922" t="str">
            <v xml:space="preserve">ZDYB                     RYSZARD        </v>
          </cell>
          <cell r="G922" t="str">
            <v>U-11</v>
          </cell>
          <cell r="H922" t="str">
            <v>806</v>
          </cell>
          <cell r="I922" t="str">
            <v>16-08</v>
          </cell>
          <cell r="J922" t="str">
            <v>1128</v>
          </cell>
          <cell r="K922" t="str">
            <v>491-03333</v>
          </cell>
          <cell r="L922" t="str">
            <v>266</v>
          </cell>
          <cell r="M922" t="str">
            <v/>
          </cell>
          <cell r="N922" t="str">
            <v>64</v>
          </cell>
        </row>
        <row r="923">
          <cell r="A923" t="str">
            <v>STACJA ROBOCZA</v>
          </cell>
          <cell r="B923" t="str">
            <v>DELL Optiplex GX150</v>
          </cell>
          <cell r="C923" t="str">
            <v>491-4704</v>
          </cell>
          <cell r="D923" t="str">
            <v>6MVX60J</v>
          </cell>
          <cell r="E923" t="str">
            <v xml:space="preserve">RP </v>
          </cell>
          <cell r="F923" t="str">
            <v xml:space="preserve">KULIGOWSKI               JANUSZ         </v>
          </cell>
          <cell r="G923" t="str">
            <v>U-3</v>
          </cell>
          <cell r="H923" t="str">
            <v>300</v>
          </cell>
          <cell r="I923" t="str">
            <v>14-27</v>
          </cell>
          <cell r="J923" t="str">
            <v>354</v>
          </cell>
          <cell r="K923" t="str">
            <v>491-04704</v>
          </cell>
          <cell r="L923" t="str">
            <v>1000</v>
          </cell>
          <cell r="M923" t="str">
            <v/>
          </cell>
          <cell r="N923" t="str">
            <v>255</v>
          </cell>
        </row>
        <row r="924">
          <cell r="A924" t="str">
            <v>STACJA ROBOCZA</v>
          </cell>
          <cell r="B924" t="str">
            <v>KOMPUTER PC/AT</v>
          </cell>
          <cell r="C924" t="str">
            <v>491-1620/K006</v>
          </cell>
          <cell r="D924" t="str">
            <v>0B23A</v>
          </cell>
          <cell r="E924" t="str">
            <v xml:space="preserve">RP </v>
          </cell>
          <cell r="F924" t="str">
            <v xml:space="preserve">ZYCH                     JERZY          </v>
          </cell>
          <cell r="G924" t="str">
            <v>U-11</v>
          </cell>
          <cell r="H924" t="str">
            <v>809</v>
          </cell>
          <cell r="I924" t="str">
            <v>17-93</v>
          </cell>
          <cell r="J924" t="str">
            <v>2048</v>
          </cell>
          <cell r="K924" t="str">
            <v>491-01620-K006</v>
          </cell>
          <cell r="L924" t="str">
            <v>333</v>
          </cell>
          <cell r="M924" t="str">
            <v/>
          </cell>
          <cell r="N924" t="str">
            <v>96</v>
          </cell>
        </row>
        <row r="925">
          <cell r="A925" t="str">
            <v>STACJA ROBOCZA</v>
          </cell>
          <cell r="B925" t="str">
            <v>IVERSON MIC-33</v>
          </cell>
          <cell r="C925" t="str">
            <v>491-1864</v>
          </cell>
          <cell r="D925" t="str">
            <v>792-1031-010</v>
          </cell>
          <cell r="E925" t="str">
            <v xml:space="preserve">RP </v>
          </cell>
          <cell r="F925" t="str">
            <v xml:space="preserve">PATRZYKĄT                CZESŁAW        </v>
          </cell>
          <cell r="G925" t="str">
            <v/>
          </cell>
          <cell r="H925" t="str">
            <v/>
          </cell>
          <cell r="I925" t="str">
            <v/>
          </cell>
          <cell r="J925" t="str">
            <v>716</v>
          </cell>
          <cell r="K925" t="str">
            <v/>
          </cell>
          <cell r="L925" t="str">
            <v>366</v>
          </cell>
          <cell r="M925" t="str">
            <v>OK19M</v>
          </cell>
          <cell r="N925" t="str">
            <v>64</v>
          </cell>
        </row>
        <row r="926">
          <cell r="A926" t="str">
            <v>NOTEBOOK</v>
          </cell>
          <cell r="B926" t="str">
            <v>DELL Latitude C640</v>
          </cell>
          <cell r="C926" t="str">
            <v>491-5058</v>
          </cell>
          <cell r="D926" t="str">
            <v>15RGL0J</v>
          </cell>
          <cell r="E926" t="str">
            <v xml:space="preserve">RP </v>
          </cell>
          <cell r="F926" t="str">
            <v xml:space="preserve">NĘDZA                    MARIUSZ        </v>
          </cell>
          <cell r="G926" t="str">
            <v>U-12</v>
          </cell>
          <cell r="H926" t="str">
            <v>227</v>
          </cell>
          <cell r="I926" t="str">
            <v>34-15</v>
          </cell>
          <cell r="J926" t="str">
            <v>9283</v>
          </cell>
          <cell r="K926" t="str">
            <v>491-05058</v>
          </cell>
          <cell r="L926" t="str">
            <v>1800</v>
          </cell>
          <cell r="M926" t="str">
            <v/>
          </cell>
          <cell r="N926" t="str">
            <v>256</v>
          </cell>
        </row>
        <row r="927">
          <cell r="A927" t="str">
            <v>STACJA ROBOCZA</v>
          </cell>
          <cell r="B927" t="str">
            <v>KOMPUTER 486DX</v>
          </cell>
          <cell r="C927" t="str">
            <v>491-1620/11325</v>
          </cell>
          <cell r="D927" t="str">
            <v>11325/075</v>
          </cell>
          <cell r="E927" t="str">
            <v xml:space="preserve">RP </v>
          </cell>
          <cell r="F927" t="str">
            <v xml:space="preserve">STELMASIK                ELŻBIETA       </v>
          </cell>
          <cell r="G927" t="str">
            <v>U-2</v>
          </cell>
          <cell r="H927" t="str">
            <v>116</v>
          </cell>
          <cell r="I927" t="str">
            <v>16-15</v>
          </cell>
          <cell r="J927" t="str">
            <v>3319</v>
          </cell>
          <cell r="K927" t="str">
            <v>491-01620-11325</v>
          </cell>
          <cell r="L927" t="str">
            <v>333</v>
          </cell>
          <cell r="M927" t="str">
            <v>OK55M</v>
          </cell>
          <cell r="N927" t="str">
            <v>64</v>
          </cell>
        </row>
        <row r="928">
          <cell r="A928" t="str">
            <v>STACJA ROBOCZA</v>
          </cell>
          <cell r="B928" t="str">
            <v>DELL Optiplex GX260 SD</v>
          </cell>
          <cell r="C928" t="str">
            <v>491-5108</v>
          </cell>
          <cell r="D928" t="str">
            <v>6LYGL0J</v>
          </cell>
          <cell r="E928" t="str">
            <v xml:space="preserve">RP </v>
          </cell>
          <cell r="F928" t="str">
            <v xml:space="preserve">KAJDANIAK                JACEK          </v>
          </cell>
          <cell r="G928" t="str">
            <v>U-3</v>
          </cell>
          <cell r="H928" t="str">
            <v>210</v>
          </cell>
          <cell r="I928" t="str">
            <v>17-12</v>
          </cell>
          <cell r="J928" t="str">
            <v>487</v>
          </cell>
          <cell r="K928" t="str">
            <v>491-05108</v>
          </cell>
          <cell r="L928" t="str">
            <v>2400</v>
          </cell>
          <cell r="M928" t="str">
            <v/>
          </cell>
          <cell r="N928" t="str">
            <v>254</v>
          </cell>
        </row>
        <row r="929">
          <cell r="A929" t="str">
            <v>STACJA ROBOCZA</v>
          </cell>
          <cell r="B929" t="str">
            <v>COMPAQ DESKPRO EXD PIII 733</v>
          </cell>
          <cell r="C929" t="str">
            <v>491-4341</v>
          </cell>
          <cell r="D929" t="str">
            <v>8036FR4Z6053</v>
          </cell>
          <cell r="E929" t="str">
            <v xml:space="preserve">RP </v>
          </cell>
          <cell r="F929" t="str">
            <v xml:space="preserve">BARA                     TOMASZ         </v>
          </cell>
          <cell r="G929" t="str">
            <v>U-3</v>
          </cell>
          <cell r="H929" t="str">
            <v>211</v>
          </cell>
          <cell r="I929" t="str">
            <v>17-12</v>
          </cell>
          <cell r="J929" t="str">
            <v>9249</v>
          </cell>
          <cell r="K929" t="str">
            <v>491-04341</v>
          </cell>
          <cell r="L929" t="str">
            <v>733</v>
          </cell>
          <cell r="M929" t="str">
            <v/>
          </cell>
          <cell r="N929" t="str">
            <v>255</v>
          </cell>
        </row>
        <row r="930">
          <cell r="A930" t="str">
            <v>STACJA ROBOCZA</v>
          </cell>
          <cell r="B930" t="str">
            <v>COMPAQ DESKPRO EXD PIII 733</v>
          </cell>
          <cell r="C930" t="str">
            <v>491-4480</v>
          </cell>
          <cell r="D930" t="str">
            <v>8036FR4ZE536</v>
          </cell>
          <cell r="E930" t="str">
            <v xml:space="preserve">RP </v>
          </cell>
          <cell r="F930" t="str">
            <v xml:space="preserve">NĘDZA                    MARIUSZ        </v>
          </cell>
          <cell r="G930" t="str">
            <v>U-12</v>
          </cell>
          <cell r="H930" t="str">
            <v>227</v>
          </cell>
          <cell r="I930" t="str">
            <v>34-15</v>
          </cell>
          <cell r="J930" t="str">
            <v>9283</v>
          </cell>
          <cell r="K930" t="str">
            <v>491-04480</v>
          </cell>
          <cell r="L930" t="str">
            <v>733</v>
          </cell>
          <cell r="M930" t="str">
            <v/>
          </cell>
          <cell r="N930" t="str">
            <v>127</v>
          </cell>
        </row>
        <row r="931">
          <cell r="A931" t="str">
            <v>STACJA ROBOCZA</v>
          </cell>
          <cell r="B931" t="str">
            <v>KOMPUTER PC/AT</v>
          </cell>
          <cell r="C931" t="str">
            <v>491-1808</v>
          </cell>
          <cell r="D931" t="str">
            <v>256354/1652</v>
          </cell>
          <cell r="E931" t="str">
            <v xml:space="preserve">RP </v>
          </cell>
          <cell r="F931" t="str">
            <v xml:space="preserve">MARSZAŁEK                WOJCIECH       </v>
          </cell>
          <cell r="G931" t="str">
            <v>U-2</v>
          </cell>
          <cell r="H931" t="str">
            <v>127</v>
          </cell>
          <cell r="I931" t="str">
            <v>24-47</v>
          </cell>
          <cell r="J931" t="str">
            <v>581</v>
          </cell>
          <cell r="K931" t="str">
            <v/>
          </cell>
          <cell r="L931" t="str">
            <v>0</v>
          </cell>
          <cell r="M931" t="str">
            <v>DO LIKWIDACJI</v>
          </cell>
          <cell r="N931" t="str">
            <v/>
          </cell>
        </row>
        <row r="932">
          <cell r="A932" t="str">
            <v>STACJA ROBOCZA</v>
          </cell>
          <cell r="B932" t="str">
            <v>DELL Optiplex GX1L 266</v>
          </cell>
          <cell r="C932" t="str">
            <v>491-3225</v>
          </cell>
          <cell r="D932" t="str">
            <v>NM158</v>
          </cell>
          <cell r="E932" t="str">
            <v xml:space="preserve">RP </v>
          </cell>
          <cell r="F932" t="str">
            <v xml:space="preserve">WARZECHA                 JANUSZ         </v>
          </cell>
          <cell r="G932" t="str">
            <v>U-3</v>
          </cell>
          <cell r="H932" t="str">
            <v>103</v>
          </cell>
          <cell r="I932" t="str">
            <v>17-12</v>
          </cell>
          <cell r="J932" t="str">
            <v>9219</v>
          </cell>
          <cell r="K932" t="str">
            <v>491-03225</v>
          </cell>
          <cell r="L932" t="str">
            <v>266</v>
          </cell>
          <cell r="M932" t="str">
            <v>OK55J</v>
          </cell>
          <cell r="N932" t="str">
            <v>128</v>
          </cell>
        </row>
        <row r="933">
          <cell r="A933" t="str">
            <v>STACJA ROBOCZA</v>
          </cell>
          <cell r="B933" t="str">
            <v>NEC Direction Minitower P III 450</v>
          </cell>
          <cell r="C933" t="str">
            <v>491-3764</v>
          </cell>
          <cell r="D933" t="str">
            <v>0134109</v>
          </cell>
          <cell r="E933" t="str">
            <v xml:space="preserve">RP </v>
          </cell>
          <cell r="F933" t="str">
            <v xml:space="preserve">KLIMA                    MATEUSZ        </v>
          </cell>
          <cell r="G933" t="str">
            <v>U-12</v>
          </cell>
          <cell r="H933" t="str">
            <v>227a</v>
          </cell>
          <cell r="I933" t="str">
            <v>28-47</v>
          </cell>
          <cell r="J933" t="str">
            <v>9575</v>
          </cell>
          <cell r="K933" t="str">
            <v>491-03764</v>
          </cell>
          <cell r="L933" t="str">
            <v>450</v>
          </cell>
          <cell r="M933" t="str">
            <v>OK51J</v>
          </cell>
          <cell r="N933" t="str">
            <v>192</v>
          </cell>
        </row>
        <row r="934">
          <cell r="A934" t="str">
            <v>STACJA ROBOCZA</v>
          </cell>
          <cell r="B934" t="str">
            <v>DELL Optiplex GX1L 266</v>
          </cell>
          <cell r="C934" t="str">
            <v>491-3424</v>
          </cell>
          <cell r="D934" t="str">
            <v>NM1J7</v>
          </cell>
          <cell r="E934" t="str">
            <v xml:space="preserve">RP </v>
          </cell>
          <cell r="F934" t="str">
            <v xml:space="preserve">MICHALAK                 ALEKSANDER     </v>
          </cell>
          <cell r="G934" t="str">
            <v>W6/1</v>
          </cell>
          <cell r="H934" t="str">
            <v>12</v>
          </cell>
          <cell r="I934" t="str">
            <v>16-18</v>
          </cell>
          <cell r="J934" t="str">
            <v>612</v>
          </cell>
          <cell r="K934" t="str">
            <v>491-03424</v>
          </cell>
          <cell r="L934" t="str">
            <v>266</v>
          </cell>
          <cell r="M934" t="str">
            <v/>
          </cell>
          <cell r="N934" t="str">
            <v>192</v>
          </cell>
        </row>
        <row r="935">
          <cell r="A935" t="str">
            <v>STACJA ROBOCZA</v>
          </cell>
          <cell r="B935" t="str">
            <v>DELL Optiplex GX1MT 350</v>
          </cell>
          <cell r="C935" t="str">
            <v>491-3503</v>
          </cell>
          <cell r="D935" t="str">
            <v>PKN3N</v>
          </cell>
          <cell r="E935" t="str">
            <v xml:space="preserve">RP </v>
          </cell>
          <cell r="F935" t="str">
            <v xml:space="preserve">MARSZAŁEK                WOJCIECH       </v>
          </cell>
          <cell r="G935" t="str">
            <v>U-2</v>
          </cell>
          <cell r="H935" t="str">
            <v>127</v>
          </cell>
          <cell r="I935" t="str">
            <v>24-47</v>
          </cell>
          <cell r="J935" t="str">
            <v>581</v>
          </cell>
          <cell r="K935" t="str">
            <v>491-03503</v>
          </cell>
          <cell r="L935" t="str">
            <v>350</v>
          </cell>
          <cell r="M935" t="str">
            <v/>
          </cell>
          <cell r="N935" t="str">
            <v>192</v>
          </cell>
        </row>
        <row r="936">
          <cell r="A936" t="str">
            <v>STACJA ROBOCZA</v>
          </cell>
          <cell r="B936" t="str">
            <v>DELL Optiplex GX260 SD</v>
          </cell>
          <cell r="C936" t="str">
            <v>491-5105</v>
          </cell>
          <cell r="D936" t="str">
            <v>6KYGL0J</v>
          </cell>
          <cell r="E936" t="str">
            <v xml:space="preserve">RP </v>
          </cell>
          <cell r="F936" t="str">
            <v xml:space="preserve">STEFAŃSKI                PAWEŁ          </v>
          </cell>
          <cell r="G936" t="str">
            <v>U-12</v>
          </cell>
          <cell r="H936" t="str">
            <v>227C</v>
          </cell>
          <cell r="I936" t="str">
            <v>24-69</v>
          </cell>
          <cell r="J936" t="str">
            <v>903</v>
          </cell>
          <cell r="K936" t="str">
            <v>491-05105</v>
          </cell>
          <cell r="L936" t="str">
            <v>2400</v>
          </cell>
          <cell r="M936" t="str">
            <v/>
          </cell>
          <cell r="N936" t="str">
            <v>254</v>
          </cell>
        </row>
        <row r="937">
          <cell r="A937" t="str">
            <v>STACJA ROBOCZA</v>
          </cell>
          <cell r="B937" t="str">
            <v>DELL Optiplex GX260 SD</v>
          </cell>
          <cell r="C937" t="str">
            <v>491-5106</v>
          </cell>
          <cell r="D937" t="str">
            <v>3LYGL0J</v>
          </cell>
          <cell r="E937" t="str">
            <v xml:space="preserve">RP </v>
          </cell>
          <cell r="F937" t="str">
            <v xml:space="preserve">KOWALCZYK                ANDRZEJ        </v>
          </cell>
          <cell r="G937" t="str">
            <v>U-2</v>
          </cell>
          <cell r="H937" t="str">
            <v>226</v>
          </cell>
          <cell r="I937" t="str">
            <v>16-85</v>
          </cell>
          <cell r="J937" t="str">
            <v>477</v>
          </cell>
          <cell r="K937" t="str">
            <v>491-05106</v>
          </cell>
          <cell r="L937" t="str">
            <v>2400</v>
          </cell>
          <cell r="M937" t="str">
            <v/>
          </cell>
          <cell r="N937" t="str">
            <v>254</v>
          </cell>
        </row>
        <row r="938">
          <cell r="A938" t="str">
            <v>STACJA ROBOCZA</v>
          </cell>
          <cell r="B938" t="str">
            <v>COMPAQ DESKPRO EXD PIII 733</v>
          </cell>
          <cell r="C938" t="str">
            <v>491-4453</v>
          </cell>
          <cell r="D938" t="str">
            <v>8036FR4ZE445</v>
          </cell>
          <cell r="E938" t="str">
            <v xml:space="preserve">RP </v>
          </cell>
          <cell r="F938" t="str">
            <v xml:space="preserve">KRAKOWIAK                HENRYK         </v>
          </cell>
          <cell r="G938" t="str">
            <v>U-2</v>
          </cell>
          <cell r="H938" t="str">
            <v>227C</v>
          </cell>
          <cell r="I938" t="str">
            <v>16-23</v>
          </cell>
          <cell r="J938" t="str">
            <v>9324</v>
          </cell>
          <cell r="K938" t="str">
            <v>491-04453</v>
          </cell>
          <cell r="L938" t="str">
            <v>733</v>
          </cell>
          <cell r="M938" t="str">
            <v/>
          </cell>
          <cell r="N938" t="str">
            <v>127</v>
          </cell>
        </row>
        <row r="939">
          <cell r="A939" t="str">
            <v>STACJA ROBOCZA</v>
          </cell>
          <cell r="B939" t="str">
            <v>DELL Optiplex GX260 SD</v>
          </cell>
          <cell r="C939" t="str">
            <v>491-5107</v>
          </cell>
          <cell r="D939" t="str">
            <v>BLYGL0J</v>
          </cell>
          <cell r="E939" t="str">
            <v xml:space="preserve">RP </v>
          </cell>
          <cell r="F939" t="str">
            <v xml:space="preserve">KOCAŁEK                  MARCIN         </v>
          </cell>
          <cell r="G939" t="str">
            <v>U-12</v>
          </cell>
          <cell r="H939" t="str">
            <v>227a</v>
          </cell>
          <cell r="I939" t="str">
            <v>40-44</v>
          </cell>
          <cell r="J939" t="str">
            <v>4995</v>
          </cell>
          <cell r="K939" t="str">
            <v>491-05107</v>
          </cell>
          <cell r="L939" t="str">
            <v>2400</v>
          </cell>
          <cell r="M939" t="str">
            <v/>
          </cell>
          <cell r="N939" t="str">
            <v>254</v>
          </cell>
        </row>
        <row r="940">
          <cell r="A940" t="str">
            <v>STACJA ROBOCZA</v>
          </cell>
          <cell r="B940" t="str">
            <v>COMPAQ DESKPRO EXD PIII 733</v>
          </cell>
          <cell r="C940" t="str">
            <v>491-4339</v>
          </cell>
          <cell r="D940" t="str">
            <v>8036FR4ZE533</v>
          </cell>
          <cell r="E940" t="str">
            <v xml:space="preserve">RP </v>
          </cell>
          <cell r="F940" t="str">
            <v xml:space="preserve">MAKOWSKI                 PIOTR          </v>
          </cell>
          <cell r="G940" t="str">
            <v>U-11</v>
          </cell>
          <cell r="H940" t="str">
            <v>802</v>
          </cell>
          <cell r="I940" t="str">
            <v>17-94</v>
          </cell>
          <cell r="J940" t="str">
            <v>608</v>
          </cell>
          <cell r="K940" t="str">
            <v>491-04339</v>
          </cell>
          <cell r="L940" t="str">
            <v>733</v>
          </cell>
          <cell r="M940" t="str">
            <v/>
          </cell>
          <cell r="N940" t="str">
            <v>127</v>
          </cell>
        </row>
        <row r="941">
          <cell r="A941" t="str">
            <v>STACJA ROBOCZA</v>
          </cell>
          <cell r="B941" t="str">
            <v>DELL Optiplex GX150</v>
          </cell>
          <cell r="C941" t="str">
            <v>491-4757</v>
          </cell>
          <cell r="D941" t="str">
            <v>11RX60J</v>
          </cell>
          <cell r="E941" t="str">
            <v xml:space="preserve">RP </v>
          </cell>
          <cell r="F941" t="str">
            <v xml:space="preserve">PIĄTKOWSKA               JOLANTA        </v>
          </cell>
          <cell r="G941" t="str">
            <v>U-3</v>
          </cell>
          <cell r="H941" t="str">
            <v>211</v>
          </cell>
          <cell r="I941" t="str">
            <v>34-20</v>
          </cell>
          <cell r="J941" t="str">
            <v>9766</v>
          </cell>
          <cell r="K941" t="str">
            <v>491-04757</v>
          </cell>
          <cell r="L941" t="str">
            <v>1000</v>
          </cell>
          <cell r="M941" t="str">
            <v/>
          </cell>
          <cell r="N941" t="str">
            <v>255</v>
          </cell>
        </row>
        <row r="942">
          <cell r="A942" t="str">
            <v>STACJA ROBOCZA</v>
          </cell>
          <cell r="B942" t="str">
            <v>COMPAQ DESKPRO EXD PIII 733</v>
          </cell>
          <cell r="C942" t="str">
            <v>491-4266</v>
          </cell>
          <cell r="D942" t="str">
            <v>8036FR4ZE558</v>
          </cell>
          <cell r="E942" t="str">
            <v xml:space="preserve">RP </v>
          </cell>
          <cell r="F942" t="str">
            <v xml:space="preserve">WDOWIAK                  JOLANTA        </v>
          </cell>
          <cell r="G942" t="str">
            <v>W6/1</v>
          </cell>
          <cell r="H942" t="str">
            <v>10</v>
          </cell>
          <cell r="I942" t="str">
            <v>15-26</v>
          </cell>
          <cell r="J942" t="str">
            <v>1105</v>
          </cell>
          <cell r="K942" t="str">
            <v>491-04266</v>
          </cell>
          <cell r="L942" t="str">
            <v>733</v>
          </cell>
          <cell r="M942" t="str">
            <v/>
          </cell>
          <cell r="N942" t="str">
            <v>127</v>
          </cell>
        </row>
        <row r="943">
          <cell r="A943" t="str">
            <v>STACJA ROBOCZA</v>
          </cell>
          <cell r="B943" t="str">
            <v>COMPAQ DESKPRO EXD PIII 733</v>
          </cell>
          <cell r="C943" t="str">
            <v>491-4343</v>
          </cell>
          <cell r="D943" t="str">
            <v>8036FR4ZE405</v>
          </cell>
          <cell r="E943" t="str">
            <v xml:space="preserve">RP </v>
          </cell>
          <cell r="F943" t="str">
            <v xml:space="preserve">PARUCH                   RYSZARD        </v>
          </cell>
          <cell r="G943" t="str">
            <v>U-11</v>
          </cell>
          <cell r="H943" t="str">
            <v>802</v>
          </cell>
          <cell r="I943" t="str">
            <v>17-94</v>
          </cell>
          <cell r="J943" t="str">
            <v>766</v>
          </cell>
          <cell r="K943" t="str">
            <v>491-04343</v>
          </cell>
          <cell r="L943" t="str">
            <v>733</v>
          </cell>
          <cell r="M943" t="str">
            <v/>
          </cell>
          <cell r="N943" t="str">
            <v>127</v>
          </cell>
        </row>
        <row r="944">
          <cell r="A944" t="str">
            <v>STACJA ROBOCZA</v>
          </cell>
          <cell r="B944" t="str">
            <v>COMPAQ DESKPRO EXD PIII 733</v>
          </cell>
          <cell r="C944" t="str">
            <v>491-4342</v>
          </cell>
          <cell r="D944" t="str">
            <v>8036FR4ZE514</v>
          </cell>
          <cell r="E944" t="str">
            <v xml:space="preserve">RP </v>
          </cell>
          <cell r="F944" t="str">
            <v xml:space="preserve">SKRZYPCZYK               JAN            </v>
          </cell>
          <cell r="G944" t="str">
            <v>U-11</v>
          </cell>
          <cell r="H944" t="str">
            <v>802</v>
          </cell>
          <cell r="I944" t="str">
            <v>17-90</v>
          </cell>
          <cell r="J944" t="str">
            <v>982</v>
          </cell>
          <cell r="K944" t="str">
            <v>491-04342</v>
          </cell>
          <cell r="L944" t="str">
            <v>733</v>
          </cell>
          <cell r="M944" t="str">
            <v/>
          </cell>
          <cell r="N944" t="str">
            <v>127</v>
          </cell>
        </row>
        <row r="945">
          <cell r="A945" t="str">
            <v>STACJA ROBOCZA</v>
          </cell>
          <cell r="B945" t="str">
            <v>DELL Optiplex GX1L 266</v>
          </cell>
          <cell r="C945" t="str">
            <v>491-3426</v>
          </cell>
          <cell r="D945" t="str">
            <v>NM1J4</v>
          </cell>
          <cell r="E945" t="str">
            <v xml:space="preserve">RP </v>
          </cell>
          <cell r="F945" t="str">
            <v xml:space="preserve">MIŁOSZEWSKI              ANDRZEJ        </v>
          </cell>
          <cell r="G945" t="str">
            <v>U-2</v>
          </cell>
          <cell r="H945" t="str">
            <v>217A</v>
          </cell>
          <cell r="I945" t="str">
            <v>28-47</v>
          </cell>
          <cell r="J945" t="str">
            <v>590</v>
          </cell>
          <cell r="K945" t="str">
            <v>491-03426</v>
          </cell>
          <cell r="L945" t="str">
            <v>266</v>
          </cell>
          <cell r="M945" t="str">
            <v/>
          </cell>
          <cell r="N945" t="str">
            <v>64</v>
          </cell>
        </row>
        <row r="946">
          <cell r="A946" t="str">
            <v>STACJA ROBOCZA</v>
          </cell>
          <cell r="B946" t="str">
            <v>NEC Direction Minitower P III 450</v>
          </cell>
          <cell r="C946" t="str">
            <v>491-3956</v>
          </cell>
          <cell r="D946" t="str">
            <v>0156109</v>
          </cell>
          <cell r="E946" t="str">
            <v xml:space="preserve">RP </v>
          </cell>
          <cell r="F946" t="str">
            <v xml:space="preserve">SZLACHCIC                JOANNA         </v>
          </cell>
          <cell r="G946" t="str">
            <v>U-11</v>
          </cell>
          <cell r="H946" t="str">
            <v>805</v>
          </cell>
          <cell r="I946" t="str">
            <v>17-91</v>
          </cell>
          <cell r="J946" t="str">
            <v>691</v>
          </cell>
          <cell r="K946" t="str">
            <v>491-03956</v>
          </cell>
          <cell r="L946" t="str">
            <v>450</v>
          </cell>
          <cell r="M946" t="str">
            <v/>
          </cell>
          <cell r="N946" t="str">
            <v>192</v>
          </cell>
        </row>
        <row r="947">
          <cell r="A947" t="str">
            <v>STACJA ROBOCZA</v>
          </cell>
          <cell r="B947" t="str">
            <v>COMPAQ DESKPRO EXD PIII 733</v>
          </cell>
          <cell r="C947" t="str">
            <v>491-4258</v>
          </cell>
          <cell r="D947" t="str">
            <v>8036FR4ZE281</v>
          </cell>
          <cell r="E947" t="str">
            <v>RP2</v>
          </cell>
          <cell r="F947" t="str">
            <v xml:space="preserve">IGNATOWICZ               RYSZARD        </v>
          </cell>
          <cell r="G947" t="str">
            <v>U-2</v>
          </cell>
          <cell r="H947" t="str">
            <v>124B</v>
          </cell>
          <cell r="I947" t="str">
            <v>18-51</v>
          </cell>
          <cell r="J947" t="str">
            <v>293</v>
          </cell>
          <cell r="K947" t="str">
            <v>491-04258</v>
          </cell>
          <cell r="L947" t="str">
            <v>733</v>
          </cell>
          <cell r="M947" t="str">
            <v/>
          </cell>
          <cell r="N947" t="str">
            <v>127</v>
          </cell>
        </row>
        <row r="948">
          <cell r="A948" t="str">
            <v>STACJA ROBOCZA</v>
          </cell>
          <cell r="B948" t="str">
            <v>COMPAQ DESKPRO EXD PIII 733</v>
          </cell>
          <cell r="C948" t="str">
            <v>491-4482</v>
          </cell>
          <cell r="D948" t="str">
            <v>8036FR4ZE528</v>
          </cell>
          <cell r="E948" t="str">
            <v>RP2</v>
          </cell>
          <cell r="F948" t="str">
            <v xml:space="preserve">WERNER                   KRZYSZTOF      </v>
          </cell>
          <cell r="G948" t="str">
            <v>U-2</v>
          </cell>
          <cell r="H948" t="str">
            <v>125</v>
          </cell>
          <cell r="I948" t="str">
            <v>18-47</v>
          </cell>
          <cell r="J948" t="str">
            <v>9724</v>
          </cell>
          <cell r="K948" t="str">
            <v>491-04482</v>
          </cell>
          <cell r="L948" t="str">
            <v>733</v>
          </cell>
          <cell r="M948" t="str">
            <v/>
          </cell>
          <cell r="N948" t="str">
            <v>127</v>
          </cell>
        </row>
        <row r="949">
          <cell r="A949" t="str">
            <v>STACJA ROBOCZA</v>
          </cell>
          <cell r="B949" t="str">
            <v>COMPAQ DESKPRO EXD PIII 733</v>
          </cell>
          <cell r="C949" t="str">
            <v>491-4321</v>
          </cell>
          <cell r="D949" t="str">
            <v>8036FR4ZE479</v>
          </cell>
          <cell r="E949" t="str">
            <v>RP2</v>
          </cell>
          <cell r="F949" t="str">
            <v xml:space="preserve">KLEKOTKA                 MAREK          </v>
          </cell>
          <cell r="G949" t="str">
            <v>U-12</v>
          </cell>
          <cell r="H949" t="str">
            <v>227</v>
          </cell>
          <cell r="I949" t="str">
            <v>27-17</v>
          </cell>
          <cell r="J949" t="str">
            <v>349</v>
          </cell>
          <cell r="K949" t="str">
            <v>491-04321</v>
          </cell>
          <cell r="L949" t="str">
            <v>733</v>
          </cell>
          <cell r="M949" t="str">
            <v/>
          </cell>
          <cell r="N949" t="str">
            <v>127</v>
          </cell>
        </row>
        <row r="950">
          <cell r="A950" t="str">
            <v>STACJA ROBOCZA</v>
          </cell>
          <cell r="B950" t="str">
            <v>DELL Optiplex GX1L 350</v>
          </cell>
          <cell r="C950" t="str">
            <v>491-3595</v>
          </cell>
          <cell r="D950" t="str">
            <v>PKGPJ</v>
          </cell>
          <cell r="E950" t="str">
            <v>RP2</v>
          </cell>
          <cell r="F950" t="str">
            <v xml:space="preserve">ARASZKIEWICZ             MAREK          </v>
          </cell>
          <cell r="G950" t="str">
            <v/>
          </cell>
          <cell r="H950" t="str">
            <v/>
          </cell>
          <cell r="I950" t="str">
            <v/>
          </cell>
          <cell r="J950" t="str">
            <v>5</v>
          </cell>
          <cell r="K950" t="str">
            <v>491-03595</v>
          </cell>
          <cell r="L950" t="str">
            <v>350</v>
          </cell>
          <cell r="M950" t="str">
            <v/>
          </cell>
          <cell r="N950" t="str">
            <v>192</v>
          </cell>
        </row>
        <row r="951">
          <cell r="A951" t="str">
            <v>STACJA ROBOCZA</v>
          </cell>
          <cell r="B951" t="str">
            <v>NEC Power Mate VT P III 600</v>
          </cell>
          <cell r="C951" t="str">
            <v>491-4199</v>
          </cell>
          <cell r="D951" t="str">
            <v>0119060</v>
          </cell>
          <cell r="E951" t="str">
            <v>RP2</v>
          </cell>
          <cell r="F951" t="str">
            <v xml:space="preserve">BIŃCZYK                  WOJCIECH       </v>
          </cell>
          <cell r="G951" t="str">
            <v>U-2</v>
          </cell>
          <cell r="H951" t="str">
            <v>127</v>
          </cell>
          <cell r="I951" t="str">
            <v>40-46</v>
          </cell>
          <cell r="J951" t="str">
            <v>9756</v>
          </cell>
          <cell r="K951" t="str">
            <v>491-04199</v>
          </cell>
          <cell r="L951" t="str">
            <v>600</v>
          </cell>
          <cell r="M951" t="str">
            <v/>
          </cell>
          <cell r="N951" t="str">
            <v>256</v>
          </cell>
        </row>
        <row r="952">
          <cell r="A952" t="str">
            <v>STACJA ROBOCZA</v>
          </cell>
          <cell r="B952" t="str">
            <v>DELL Optiplex GX260 SD</v>
          </cell>
          <cell r="C952" t="str">
            <v>491-5053</v>
          </cell>
          <cell r="D952" t="str">
            <v>BK2GL0J</v>
          </cell>
          <cell r="E952" t="str">
            <v>RP2</v>
          </cell>
          <cell r="F952" t="str">
            <v xml:space="preserve">PŁUCIENNIK               PRZEMYSŁAW     </v>
          </cell>
          <cell r="G952" t="str">
            <v>U-2</v>
          </cell>
          <cell r="H952" t="str">
            <v>230</v>
          </cell>
          <cell r="I952" t="str">
            <v>23-01</v>
          </cell>
          <cell r="J952" t="str">
            <v>9477</v>
          </cell>
          <cell r="K952" t="str">
            <v>491-05053</v>
          </cell>
          <cell r="L952" t="str">
            <v>2400</v>
          </cell>
          <cell r="M952" t="str">
            <v/>
          </cell>
          <cell r="N952" t="str">
            <v>254</v>
          </cell>
        </row>
        <row r="953">
          <cell r="A953" t="str">
            <v>STACJA ROBOCZA</v>
          </cell>
          <cell r="B953" t="str">
            <v>ZENITH Z STATION P200</v>
          </cell>
          <cell r="C953" t="str">
            <v>491-3139</v>
          </cell>
          <cell r="D953" t="str">
            <v>GVDD72904606</v>
          </cell>
          <cell r="E953" t="str">
            <v>RP2</v>
          </cell>
          <cell r="F953" t="str">
            <v xml:space="preserve">ANTOSIK                  CZESŁAW        </v>
          </cell>
          <cell r="G953" t="str">
            <v>U-2</v>
          </cell>
          <cell r="H953" t="str">
            <v>125</v>
          </cell>
          <cell r="I953" t="str">
            <v>28-48</v>
          </cell>
          <cell r="J953" t="str">
            <v>9603</v>
          </cell>
          <cell r="K953" t="str">
            <v>491-03139</v>
          </cell>
          <cell r="L953" t="str">
            <v>200</v>
          </cell>
          <cell r="M953" t="str">
            <v>OK19M</v>
          </cell>
          <cell r="N953" t="str">
            <v>80</v>
          </cell>
        </row>
        <row r="954">
          <cell r="A954" t="str">
            <v>STACJA ROBOCZA</v>
          </cell>
          <cell r="B954" t="str">
            <v>DELL Optiplex GX1L 350</v>
          </cell>
          <cell r="C954" t="str">
            <v>491-3580</v>
          </cell>
          <cell r="D954" t="str">
            <v>PKGN3</v>
          </cell>
          <cell r="E954" t="str">
            <v>RP2</v>
          </cell>
          <cell r="F954" t="str">
            <v xml:space="preserve">JADWISZCZAK              KAZIMIERZ      </v>
          </cell>
          <cell r="G954" t="str">
            <v>U-2</v>
          </cell>
          <cell r="H954" t="str">
            <v>124</v>
          </cell>
          <cell r="I954" t="str">
            <v>25-32</v>
          </cell>
          <cell r="J954" t="str">
            <v>331</v>
          </cell>
          <cell r="K954" t="str">
            <v>491-03580</v>
          </cell>
          <cell r="L954" t="str">
            <v>350</v>
          </cell>
          <cell r="M954" t="str">
            <v/>
          </cell>
          <cell r="N954" t="str">
            <v>64</v>
          </cell>
        </row>
        <row r="955">
          <cell r="A955" t="str">
            <v>STACJA ROBOCZA</v>
          </cell>
          <cell r="B955" t="str">
            <v>COMPAQ DESKPRO EXD PIII 733</v>
          </cell>
          <cell r="C955" t="str">
            <v>491-4493</v>
          </cell>
          <cell r="D955" t="str">
            <v>8036FR4ZE472</v>
          </cell>
          <cell r="E955" t="str">
            <v>RP2</v>
          </cell>
          <cell r="F955" t="str">
            <v xml:space="preserve">SZCZEPAŃSKA              GRAŻYNA        </v>
          </cell>
          <cell r="G955" t="str">
            <v>U-2</v>
          </cell>
          <cell r="H955" t="str">
            <v>125A</v>
          </cell>
          <cell r="I955" t="str">
            <v>40-45</v>
          </cell>
          <cell r="J955" t="str">
            <v>9760</v>
          </cell>
          <cell r="K955" t="str">
            <v>491-04493</v>
          </cell>
          <cell r="L955" t="str">
            <v>733</v>
          </cell>
          <cell r="M955" t="str">
            <v/>
          </cell>
          <cell r="N955" t="str">
            <v>127</v>
          </cell>
        </row>
        <row r="956">
          <cell r="A956" t="str">
            <v>STACJA ROBOCZA</v>
          </cell>
          <cell r="B956" t="str">
            <v>NEC PowerMate VT Destop P III 450</v>
          </cell>
          <cell r="C956" t="str">
            <v>491-3905</v>
          </cell>
          <cell r="D956" t="str">
            <v>0260109</v>
          </cell>
          <cell r="E956" t="str">
            <v>RP2</v>
          </cell>
          <cell r="F956" t="str">
            <v xml:space="preserve">MICHALAK                 JANUSZ         </v>
          </cell>
          <cell r="G956" t="str">
            <v>U-2</v>
          </cell>
          <cell r="H956" t="str">
            <v>127</v>
          </cell>
          <cell r="I956" t="str">
            <v>41-02</v>
          </cell>
          <cell r="J956" t="str">
            <v>9322</v>
          </cell>
          <cell r="K956" t="str">
            <v>491-03905</v>
          </cell>
          <cell r="L956" t="str">
            <v>450</v>
          </cell>
          <cell r="M956" t="str">
            <v/>
          </cell>
          <cell r="N956" t="str">
            <v>192</v>
          </cell>
        </row>
        <row r="957">
          <cell r="A957" t="str">
            <v>STACJA ROBOCZA</v>
          </cell>
          <cell r="B957" t="str">
            <v>COMPAQ DESKPRO EXD PIII 733</v>
          </cell>
          <cell r="C957" t="str">
            <v>491-SZ1</v>
          </cell>
          <cell r="D957" t="str">
            <v>8043FR4ZP0ZJ</v>
          </cell>
          <cell r="E957" t="str">
            <v>RP2</v>
          </cell>
          <cell r="F957" t="str">
            <v xml:space="preserve">KOLASIŃSKI               KAZIMIERZ      </v>
          </cell>
          <cell r="G957" t="str">
            <v>U-2</v>
          </cell>
          <cell r="H957" t="str">
            <v>122</v>
          </cell>
          <cell r="I957" t="str">
            <v>22-42</v>
          </cell>
          <cell r="J957" t="str">
            <v>502</v>
          </cell>
          <cell r="K957" t="str">
            <v/>
          </cell>
          <cell r="L957" t="str">
            <v>733</v>
          </cell>
          <cell r="M957" t="str">
            <v/>
          </cell>
          <cell r="N957" t="str">
            <v/>
          </cell>
        </row>
        <row r="958">
          <cell r="A958" t="str">
            <v>STACJA ROBOCZA</v>
          </cell>
          <cell r="B958" t="str">
            <v>NEC Direction Minitower P III 450</v>
          </cell>
          <cell r="C958" t="str">
            <v>491-3763</v>
          </cell>
          <cell r="D958" t="str">
            <v>0150109</v>
          </cell>
          <cell r="E958" t="str">
            <v>RP2</v>
          </cell>
          <cell r="F958" t="str">
            <v xml:space="preserve">PŁUCIENNIK               PRZEMYSŁAW     </v>
          </cell>
          <cell r="G958" t="str">
            <v>U-2</v>
          </cell>
          <cell r="H958" t="str">
            <v>230</v>
          </cell>
          <cell r="I958" t="str">
            <v>23-01</v>
          </cell>
          <cell r="J958" t="str">
            <v>9477</v>
          </cell>
          <cell r="K958" t="str">
            <v>491-03763</v>
          </cell>
          <cell r="L958" t="str">
            <v>450</v>
          </cell>
          <cell r="M958" t="str">
            <v/>
          </cell>
          <cell r="N958" t="str">
            <v>64</v>
          </cell>
        </row>
        <row r="959">
          <cell r="A959" t="str">
            <v>STACJA ROBOCZA</v>
          </cell>
          <cell r="B959" t="str">
            <v>DELL Optiplex GX150</v>
          </cell>
          <cell r="C959" t="str">
            <v>491-4763</v>
          </cell>
          <cell r="D959" t="str">
            <v>DKVX60J</v>
          </cell>
          <cell r="E959" t="str">
            <v>RP2</v>
          </cell>
          <cell r="F959" t="str">
            <v xml:space="preserve">OLECHOWICZ               ELEONORA       </v>
          </cell>
          <cell r="G959" t="str">
            <v>U-2</v>
          </cell>
          <cell r="H959" t="str">
            <v>125</v>
          </cell>
          <cell r="I959" t="str">
            <v>27-88</v>
          </cell>
          <cell r="J959" t="str">
            <v>682</v>
          </cell>
          <cell r="K959" t="str">
            <v>491-04763</v>
          </cell>
          <cell r="L959" t="str">
            <v>1000</v>
          </cell>
          <cell r="M959" t="str">
            <v/>
          </cell>
          <cell r="N959" t="str">
            <v>255</v>
          </cell>
        </row>
        <row r="960">
          <cell r="A960" t="str">
            <v>STACJA ROBOCZA</v>
          </cell>
          <cell r="B960" t="str">
            <v>DELL Optiplex GX1L 266</v>
          </cell>
          <cell r="C960" t="str">
            <v>491-3429</v>
          </cell>
          <cell r="D960" t="str">
            <v>NM1H1</v>
          </cell>
          <cell r="E960" t="str">
            <v>RP2</v>
          </cell>
          <cell r="F960" t="str">
            <v xml:space="preserve">KOLASIŃSKI               KAZIMIERZ      </v>
          </cell>
          <cell r="G960" t="str">
            <v>U-2</v>
          </cell>
          <cell r="H960" t="str">
            <v>122</v>
          </cell>
          <cell r="I960" t="str">
            <v>22-42</v>
          </cell>
          <cell r="J960" t="str">
            <v>502</v>
          </cell>
          <cell r="K960" t="str">
            <v>491-03429</v>
          </cell>
          <cell r="L960" t="str">
            <v>266</v>
          </cell>
          <cell r="M960" t="str">
            <v/>
          </cell>
          <cell r="N960" t="str">
            <v>128</v>
          </cell>
        </row>
        <row r="961">
          <cell r="A961" t="str">
            <v>STACJA ROBOCZA</v>
          </cell>
          <cell r="B961" t="str">
            <v>NEC PowerMate VT Destop P III 450</v>
          </cell>
          <cell r="C961" t="str">
            <v>491-3873</v>
          </cell>
          <cell r="D961" t="str">
            <v>0709109</v>
          </cell>
          <cell r="E961" t="str">
            <v>RP2</v>
          </cell>
          <cell r="F961" t="str">
            <v xml:space="preserve">BRUCKA-STEMPKOWSKA       URSZULA        </v>
          </cell>
          <cell r="G961" t="str">
            <v>U-2</v>
          </cell>
          <cell r="H961" t="str">
            <v>125A</v>
          </cell>
          <cell r="I961" t="str">
            <v>23-67</v>
          </cell>
          <cell r="J961" t="str">
            <v>9670</v>
          </cell>
          <cell r="K961" t="str">
            <v>491-03873</v>
          </cell>
          <cell r="L961" t="str">
            <v>450</v>
          </cell>
          <cell r="M961" t="str">
            <v/>
          </cell>
          <cell r="N961" t="str">
            <v>64</v>
          </cell>
        </row>
        <row r="962">
          <cell r="A962" t="str">
            <v>STACJA ROBOCZA</v>
          </cell>
          <cell r="B962" t="str">
            <v>DELL Optiplex GX150</v>
          </cell>
          <cell r="C962" t="str">
            <v>491-4701</v>
          </cell>
          <cell r="D962" t="str">
            <v>GLVX60J</v>
          </cell>
          <cell r="E962" t="str">
            <v>RP2</v>
          </cell>
          <cell r="F962" t="str">
            <v xml:space="preserve">GAWORCZYK                JERZY          </v>
          </cell>
          <cell r="G962" t="str">
            <v>U-12</v>
          </cell>
          <cell r="H962" t="str">
            <v>125</v>
          </cell>
          <cell r="I962" t="str">
            <v>18-47</v>
          </cell>
          <cell r="J962" t="str">
            <v>216</v>
          </cell>
          <cell r="K962" t="str">
            <v>491-04701</v>
          </cell>
          <cell r="L962" t="str">
            <v>1000</v>
          </cell>
          <cell r="M962" t="str">
            <v/>
          </cell>
          <cell r="N962" t="str">
            <v>255</v>
          </cell>
        </row>
        <row r="963">
          <cell r="A963" t="str">
            <v>STACJA ROBOCZA</v>
          </cell>
          <cell r="B963" t="str">
            <v>DELL Optiplex GX150</v>
          </cell>
          <cell r="C963" t="str">
            <v>491-4756</v>
          </cell>
          <cell r="D963" t="str">
            <v>FORX60J</v>
          </cell>
          <cell r="E963" t="str">
            <v>RP2</v>
          </cell>
          <cell r="F963" t="str">
            <v xml:space="preserve">ZARZECZNY                ZDZISŁAW       </v>
          </cell>
          <cell r="G963" t="str">
            <v>U-12</v>
          </cell>
          <cell r="H963" t="str">
            <v>36</v>
          </cell>
          <cell r="I963" t="str">
            <v>15-54</v>
          </cell>
          <cell r="J963" t="str">
            <v>1119</v>
          </cell>
          <cell r="K963" t="str">
            <v>491-04756</v>
          </cell>
          <cell r="L963" t="str">
            <v>1000</v>
          </cell>
          <cell r="M963" t="str">
            <v/>
          </cell>
          <cell r="N963" t="str">
            <v>255</v>
          </cell>
        </row>
        <row r="964">
          <cell r="A964" t="str">
            <v>STACJA ROBOCZA</v>
          </cell>
          <cell r="B964" t="str">
            <v>DELL Optiplex GX1L 266</v>
          </cell>
          <cell r="C964" t="str">
            <v>491-3427</v>
          </cell>
          <cell r="D964" t="str">
            <v>NM1J2</v>
          </cell>
          <cell r="E964" t="str">
            <v>RP2</v>
          </cell>
          <cell r="F964" t="str">
            <v xml:space="preserve">LIŻEWSKI                 MARIAN         </v>
          </cell>
          <cell r="G964" t="str">
            <v>U-2</v>
          </cell>
          <cell r="H964" t="str">
            <v>124B</v>
          </cell>
          <cell r="I964" t="str">
            <v>18-51</v>
          </cell>
          <cell r="J964" t="str">
            <v>506</v>
          </cell>
          <cell r="K964" t="str">
            <v>491-03427</v>
          </cell>
          <cell r="L964" t="str">
            <v>266</v>
          </cell>
          <cell r="M964" t="str">
            <v/>
          </cell>
          <cell r="N964" t="str">
            <v>64</v>
          </cell>
        </row>
        <row r="965">
          <cell r="A965" t="str">
            <v>STACJA ROBOCZA</v>
          </cell>
          <cell r="B965" t="str">
            <v>COMPAQ DESKPRO EXD PIII 733</v>
          </cell>
          <cell r="C965" t="str">
            <v>491-4293</v>
          </cell>
          <cell r="D965" t="str">
            <v>8036FR4ZE426</v>
          </cell>
          <cell r="E965" t="str">
            <v xml:space="preserve">RQ </v>
          </cell>
          <cell r="F965" t="str">
            <v xml:space="preserve">WÓJCIK                   DARIUSZ        </v>
          </cell>
          <cell r="G965" t="str">
            <v>U-12</v>
          </cell>
          <cell r="H965" t="str">
            <v>225</v>
          </cell>
          <cell r="I965" t="str">
            <v>41-23</v>
          </cell>
          <cell r="J965" t="str">
            <v>1109</v>
          </cell>
          <cell r="K965" t="str">
            <v>491-04293</v>
          </cell>
          <cell r="L965" t="str">
            <v>733</v>
          </cell>
          <cell r="M965" t="str">
            <v/>
          </cell>
          <cell r="N965" t="str">
            <v>127</v>
          </cell>
        </row>
        <row r="966">
          <cell r="A966" t="str">
            <v>STACJA ROBOCZA</v>
          </cell>
          <cell r="B966" t="str">
            <v>DELL Optiplex GX260 SD</v>
          </cell>
          <cell r="C966" t="str">
            <v>491-5125</v>
          </cell>
          <cell r="D966" t="str">
            <v>3KYGL0J</v>
          </cell>
          <cell r="E966" t="str">
            <v xml:space="preserve">RQ </v>
          </cell>
          <cell r="F966" t="str">
            <v xml:space="preserve">PEŁKA                    URSZULA        </v>
          </cell>
          <cell r="G966" t="str">
            <v>U-12</v>
          </cell>
          <cell r="H966" t="str">
            <v>225</v>
          </cell>
          <cell r="I966" t="str">
            <v>15-66</v>
          </cell>
          <cell r="J966" t="str">
            <v>768</v>
          </cell>
          <cell r="K966" t="str">
            <v>491-05125</v>
          </cell>
          <cell r="L966" t="str">
            <v>2400</v>
          </cell>
          <cell r="M966" t="str">
            <v/>
          </cell>
          <cell r="N966" t="str">
            <v>254</v>
          </cell>
        </row>
        <row r="967">
          <cell r="A967" t="str">
            <v>STACJA ROBOCZA</v>
          </cell>
          <cell r="B967" t="str">
            <v>DELL Optiplex GX260 SD</v>
          </cell>
          <cell r="C967" t="str">
            <v>491-5126</v>
          </cell>
          <cell r="D967" t="str">
            <v>5LYGL0J</v>
          </cell>
          <cell r="E967" t="str">
            <v xml:space="preserve">RQ </v>
          </cell>
          <cell r="F967" t="str">
            <v xml:space="preserve">MADEJCZYK                IWONA          </v>
          </cell>
          <cell r="G967" t="str">
            <v>U-12</v>
          </cell>
          <cell r="H967" t="str">
            <v>225</v>
          </cell>
          <cell r="I967" t="str">
            <v>15-60</v>
          </cell>
          <cell r="J967" t="str">
            <v>471</v>
          </cell>
          <cell r="K967" t="str">
            <v>491-05126</v>
          </cell>
          <cell r="L967" t="str">
            <v>2400</v>
          </cell>
          <cell r="M967" t="str">
            <v/>
          </cell>
          <cell r="N967" t="str">
            <v>254</v>
          </cell>
        </row>
        <row r="968">
          <cell r="A968" t="str">
            <v>STACJA ROBOCZA</v>
          </cell>
          <cell r="B968" t="str">
            <v>DELL Optiplex GX150</v>
          </cell>
          <cell r="C968" t="str">
            <v>491-4852</v>
          </cell>
          <cell r="D968" t="str">
            <v>JKVX60J</v>
          </cell>
          <cell r="E968" t="str">
            <v xml:space="preserve">RQ </v>
          </cell>
          <cell r="F968" t="str">
            <v xml:space="preserve">BARTCZAK                 GRAŻYNA        </v>
          </cell>
          <cell r="G968" t="str">
            <v>U-2</v>
          </cell>
          <cell r="H968" t="str">
            <v>225</v>
          </cell>
          <cell r="I968" t="str">
            <v>34-50</v>
          </cell>
          <cell r="J968" t="str">
            <v>127</v>
          </cell>
          <cell r="K968" t="str">
            <v>491-04852</v>
          </cell>
          <cell r="L968" t="str">
            <v>1000</v>
          </cell>
          <cell r="M968" t="str">
            <v/>
          </cell>
          <cell r="N968" t="str">
            <v>255</v>
          </cell>
        </row>
        <row r="969">
          <cell r="A969" t="str">
            <v>NOTEBOOK</v>
          </cell>
          <cell r="B969" t="str">
            <v>Dell Latitude CP 233XT</v>
          </cell>
          <cell r="C969" t="str">
            <v>491-3624</v>
          </cell>
          <cell r="D969" t="str">
            <v>ZJTOG</v>
          </cell>
          <cell r="E969" t="str">
            <v xml:space="preserve">RQ </v>
          </cell>
          <cell r="F969" t="str">
            <v xml:space="preserve">WIECZOREK                WŁODZIMIERZ    </v>
          </cell>
          <cell r="G969" t="str">
            <v>U-2</v>
          </cell>
          <cell r="H969" t="str">
            <v>103</v>
          </cell>
          <cell r="I969" t="str">
            <v>11-73</v>
          </cell>
          <cell r="J969" t="str">
            <v>1038</v>
          </cell>
          <cell r="K969" t="str">
            <v>491-03624</v>
          </cell>
          <cell r="L969" t="str">
            <v>233</v>
          </cell>
          <cell r="M969" t="str">
            <v/>
          </cell>
          <cell r="N969" t="str">
            <v>128</v>
          </cell>
        </row>
        <row r="970">
          <cell r="A970" t="str">
            <v>STACJA ROBOCZA</v>
          </cell>
          <cell r="B970" t="str">
            <v>COMPAQ DESKPRO EXD PIII 733</v>
          </cell>
          <cell r="C970" t="str">
            <v>491-4450</v>
          </cell>
          <cell r="D970" t="str">
            <v>8036FR4ZE280</v>
          </cell>
          <cell r="E970" t="str">
            <v xml:space="preserve">RQ </v>
          </cell>
          <cell r="F970" t="str">
            <v xml:space="preserve">ZAŁĘCZNA                 AMELIA         </v>
          </cell>
          <cell r="G970" t="str">
            <v>U-2</v>
          </cell>
          <cell r="H970" t="str">
            <v>113</v>
          </cell>
          <cell r="I970" t="str">
            <v/>
          </cell>
          <cell r="J970" t="str">
            <v>944</v>
          </cell>
          <cell r="K970" t="str">
            <v>491-04450</v>
          </cell>
          <cell r="L970" t="str">
            <v>733</v>
          </cell>
          <cell r="M970" t="str">
            <v/>
          </cell>
          <cell r="N970" t="str">
            <v>127</v>
          </cell>
        </row>
        <row r="971">
          <cell r="A971" t="str">
            <v>STACJA ROBOCZA</v>
          </cell>
          <cell r="B971" t="str">
            <v>DELL Optiplex GX150</v>
          </cell>
          <cell r="C971" t="str">
            <v>491-4836</v>
          </cell>
          <cell r="D971" t="str">
            <v>5WLZ60J</v>
          </cell>
          <cell r="E971" t="str">
            <v xml:space="preserve">RQ </v>
          </cell>
          <cell r="F971" t="str">
            <v xml:space="preserve">WIECZOREK                WŁODZIMIERZ    </v>
          </cell>
          <cell r="G971" t="str">
            <v>U-2</v>
          </cell>
          <cell r="H971" t="str">
            <v>103</v>
          </cell>
          <cell r="I971" t="str">
            <v>11-73</v>
          </cell>
          <cell r="J971" t="str">
            <v>1038</v>
          </cell>
          <cell r="K971" t="str">
            <v>491-04836</v>
          </cell>
          <cell r="L971" t="str">
            <v>1000</v>
          </cell>
          <cell r="M971" t="str">
            <v/>
          </cell>
          <cell r="N971" t="str">
            <v>255</v>
          </cell>
        </row>
        <row r="972">
          <cell r="A972" t="str">
            <v>STACJA ROBOCZA</v>
          </cell>
          <cell r="B972" t="str">
            <v>COMPAQ DESKPRO EXD PIII 733</v>
          </cell>
          <cell r="C972" t="str">
            <v>491-4477</v>
          </cell>
          <cell r="D972" t="str">
            <v>8036FR4ZE517</v>
          </cell>
          <cell r="E972" t="str">
            <v xml:space="preserve">RQ </v>
          </cell>
          <cell r="F972" t="str">
            <v xml:space="preserve">KACZMAREK                RADOSŁAW       </v>
          </cell>
          <cell r="G972" t="str">
            <v>U-2</v>
          </cell>
          <cell r="H972" t="str">
            <v>113</v>
          </cell>
          <cell r="I972" t="str">
            <v>41-37</v>
          </cell>
          <cell r="J972" t="str">
            <v>9365</v>
          </cell>
          <cell r="K972" t="str">
            <v>491-04477</v>
          </cell>
          <cell r="L972" t="str">
            <v>733</v>
          </cell>
          <cell r="M972" t="str">
            <v/>
          </cell>
          <cell r="N972" t="str">
            <v>127</v>
          </cell>
        </row>
        <row r="973">
          <cell r="A973" t="str">
            <v>STACJA ROBOCZA</v>
          </cell>
          <cell r="B973" t="str">
            <v>DELL Optiplex GX1L 266</v>
          </cell>
          <cell r="C973" t="str">
            <v>491-3307</v>
          </cell>
          <cell r="D973" t="str">
            <v>NM14D</v>
          </cell>
          <cell r="E973" t="str">
            <v xml:space="preserve">RQ </v>
          </cell>
          <cell r="F973" t="str">
            <v xml:space="preserve">NICOTA                   JANINA         </v>
          </cell>
          <cell r="G973" t="str">
            <v>U-12</v>
          </cell>
          <cell r="H973" t="str">
            <v>225</v>
          </cell>
          <cell r="I973" t="str">
            <v>15-64</v>
          </cell>
          <cell r="J973" t="str">
            <v>659</v>
          </cell>
          <cell r="K973" t="str">
            <v>491-03307</v>
          </cell>
          <cell r="L973" t="str">
            <v>266</v>
          </cell>
          <cell r="M973" t="str">
            <v>OK56M</v>
          </cell>
          <cell r="N973" t="str">
            <v>96</v>
          </cell>
        </row>
        <row r="974">
          <cell r="A974" t="str">
            <v>STACJA ROBOCZA</v>
          </cell>
          <cell r="B974" t="str">
            <v>KOMPUTER PC/AT</v>
          </cell>
          <cell r="C974" t="str">
            <v>491-1620/1629</v>
          </cell>
          <cell r="D974" t="str">
            <v>71674</v>
          </cell>
          <cell r="E974" t="str">
            <v xml:space="preserve">RR </v>
          </cell>
          <cell r="F974" t="str">
            <v xml:space="preserve">MROCZKOWSKI              GRZEGORZ       </v>
          </cell>
          <cell r="G974" t="str">
            <v>BLOK 9</v>
          </cell>
          <cell r="H974" t="str">
            <v>MASZYN.12M</v>
          </cell>
          <cell r="I974" t="str">
            <v>16-96</v>
          </cell>
          <cell r="J974" t="str">
            <v>3046</v>
          </cell>
          <cell r="K974" t="str">
            <v>491-01620-1629</v>
          </cell>
          <cell r="L974" t="str">
            <v>550</v>
          </cell>
          <cell r="M974" t="str">
            <v/>
          </cell>
          <cell r="N974" t="str">
            <v>128</v>
          </cell>
        </row>
        <row r="975">
          <cell r="A975" t="str">
            <v>STACJA ROBOCZA</v>
          </cell>
          <cell r="B975" t="str">
            <v>KOMPUTER PC/AT</v>
          </cell>
          <cell r="C975" t="str">
            <v>491-1717</v>
          </cell>
          <cell r="D975" t="str">
            <v/>
          </cell>
          <cell r="E975" t="str">
            <v xml:space="preserve">RR </v>
          </cell>
          <cell r="F975" t="str">
            <v xml:space="preserve">BABERT                   LECH           </v>
          </cell>
          <cell r="G975" t="str">
            <v>BLOK 5</v>
          </cell>
          <cell r="H975" t="str">
            <v>MISTRZOWKA</v>
          </cell>
          <cell r="I975" t="str">
            <v>11-18</v>
          </cell>
          <cell r="J975" t="str">
            <v>51</v>
          </cell>
          <cell r="K975" t="str">
            <v>491-01717</v>
          </cell>
          <cell r="L975" t="str">
            <v>366</v>
          </cell>
          <cell r="M975" t="str">
            <v/>
          </cell>
          <cell r="N975" t="str">
            <v>64</v>
          </cell>
        </row>
        <row r="976">
          <cell r="A976" t="str">
            <v>STACJA ROBOCZA</v>
          </cell>
          <cell r="B976" t="str">
            <v>DELL Optiplex GX1L 266</v>
          </cell>
          <cell r="C976" t="str">
            <v>491-3253</v>
          </cell>
          <cell r="D976" t="str">
            <v>NM16N</v>
          </cell>
          <cell r="E976" t="str">
            <v xml:space="preserve">RR </v>
          </cell>
          <cell r="F976" t="str">
            <v xml:space="preserve">PRÓBA                    DARIUSZ        </v>
          </cell>
          <cell r="G976" t="str">
            <v>U-2</v>
          </cell>
          <cell r="H976" t="str">
            <v>104</v>
          </cell>
          <cell r="I976" t="str">
            <v>16-16</v>
          </cell>
          <cell r="J976" t="str">
            <v>745</v>
          </cell>
          <cell r="K976" t="str">
            <v>491-03253</v>
          </cell>
          <cell r="L976" t="str">
            <v>266</v>
          </cell>
          <cell r="M976" t="str">
            <v/>
          </cell>
          <cell r="N976" t="str">
            <v>128</v>
          </cell>
        </row>
        <row r="977">
          <cell r="A977" t="str">
            <v>STACJA ROBOCZA</v>
          </cell>
          <cell r="B977" t="str">
            <v>DELL Optiplex GX260 SD</v>
          </cell>
          <cell r="C977" t="str">
            <v>491-5127</v>
          </cell>
          <cell r="D977" t="str">
            <v>3JYGL0J</v>
          </cell>
          <cell r="E977" t="str">
            <v xml:space="preserve">RR </v>
          </cell>
          <cell r="F977" t="str">
            <v xml:space="preserve">RUCIŃSKI                 WOJCIECH       </v>
          </cell>
          <cell r="G977" t="str">
            <v>U-2</v>
          </cell>
          <cell r="H977" t="str">
            <v>117A</v>
          </cell>
          <cell r="I977" t="str">
            <v>11-72</v>
          </cell>
          <cell r="J977" t="str">
            <v>810</v>
          </cell>
          <cell r="K977" t="str">
            <v>491-05127</v>
          </cell>
          <cell r="L977" t="str">
            <v>2400</v>
          </cell>
          <cell r="M977" t="str">
            <v/>
          </cell>
          <cell r="N977" t="str">
            <v>254</v>
          </cell>
        </row>
        <row r="978">
          <cell r="A978" t="str">
            <v>STACJA ROBOCZA</v>
          </cell>
          <cell r="B978" t="str">
            <v>DELL Optiplex GX150</v>
          </cell>
          <cell r="C978" t="str">
            <v>491-4835</v>
          </cell>
          <cell r="D978" t="str">
            <v>GVLZ60J</v>
          </cell>
          <cell r="E978" t="str">
            <v xml:space="preserve">RR </v>
          </cell>
          <cell r="F978" t="str">
            <v xml:space="preserve">GOŁAWSKI                 JERZY          </v>
          </cell>
          <cell r="G978" t="str">
            <v>T-1</v>
          </cell>
          <cell r="H978" t="str">
            <v>2</v>
          </cell>
          <cell r="I978" t="str">
            <v>16-17</v>
          </cell>
          <cell r="J978" t="str">
            <v>227</v>
          </cell>
          <cell r="K978" t="str">
            <v>491-04835</v>
          </cell>
          <cell r="L978" t="str">
            <v>1000</v>
          </cell>
          <cell r="M978" t="str">
            <v/>
          </cell>
          <cell r="N978" t="str">
            <v>255</v>
          </cell>
        </row>
        <row r="979">
          <cell r="A979" t="str">
            <v>STACJA ROBOCZA</v>
          </cell>
          <cell r="B979" t="str">
            <v>KOMPUTER PC/AT</v>
          </cell>
          <cell r="C979" t="str">
            <v>491-1620/K027</v>
          </cell>
          <cell r="D979" t="str">
            <v>0B23A</v>
          </cell>
          <cell r="E979" t="str">
            <v xml:space="preserve">RR </v>
          </cell>
          <cell r="F979" t="str">
            <v xml:space="preserve">SZCZEPAŃCZYK             STEFAN         </v>
          </cell>
          <cell r="G979" t="str">
            <v>BLOK 4</v>
          </cell>
          <cell r="H979" t="str">
            <v>MISTRZÓWKA</v>
          </cell>
          <cell r="I979" t="str">
            <v>11-18</v>
          </cell>
          <cell r="J979" t="str">
            <v>981</v>
          </cell>
          <cell r="K979" t="str">
            <v>491-01620-K027</v>
          </cell>
          <cell r="L979" t="str">
            <v>500</v>
          </cell>
          <cell r="M979" t="str">
            <v/>
          </cell>
          <cell r="N979" t="str">
            <v>64</v>
          </cell>
        </row>
        <row r="980">
          <cell r="A980" t="str">
            <v>STACJA ROBOCZA</v>
          </cell>
          <cell r="B980" t="str">
            <v>COMPAQ DESKPRO EXD PIII 733</v>
          </cell>
          <cell r="C980" t="str">
            <v>491-4406</v>
          </cell>
          <cell r="D980" t="str">
            <v>8036FR4ZE548</v>
          </cell>
          <cell r="E980" t="str">
            <v xml:space="preserve">RR </v>
          </cell>
          <cell r="F980" t="str">
            <v xml:space="preserve">MISIAK                   MARIA          </v>
          </cell>
          <cell r="G980" t="str">
            <v>U-2</v>
          </cell>
          <cell r="H980" t="str">
            <v>117</v>
          </cell>
          <cell r="I980" t="str">
            <v>11-72</v>
          </cell>
          <cell r="J980" t="str">
            <v>584</v>
          </cell>
          <cell r="K980" t="str">
            <v>491-04406</v>
          </cell>
          <cell r="L980" t="str">
            <v>733</v>
          </cell>
          <cell r="M980" t="str">
            <v/>
          </cell>
          <cell r="N980" t="str">
            <v>127</v>
          </cell>
        </row>
        <row r="981">
          <cell r="A981" t="str">
            <v>STACJA ROBOCZA</v>
          </cell>
          <cell r="B981" t="str">
            <v>NEC PowerMate VT Destop P III 450</v>
          </cell>
          <cell r="C981" t="str">
            <v>491-4014</v>
          </cell>
          <cell r="D981" t="str">
            <v>0204109</v>
          </cell>
          <cell r="E981" t="str">
            <v xml:space="preserve">RR </v>
          </cell>
          <cell r="F981" t="str">
            <v xml:space="preserve">IMIELA                   TOMASZ         </v>
          </cell>
          <cell r="G981" t="str">
            <v>U-2</v>
          </cell>
          <cell r="H981" t="str">
            <v>104</v>
          </cell>
          <cell r="I981" t="str">
            <v>16-16</v>
          </cell>
          <cell r="J981" t="str">
            <v>295</v>
          </cell>
          <cell r="K981" t="str">
            <v>RR_DYSPOZ</v>
          </cell>
          <cell r="L981" t="str">
            <v>450</v>
          </cell>
          <cell r="M981" t="str">
            <v/>
          </cell>
          <cell r="N981" t="str">
            <v/>
          </cell>
        </row>
        <row r="982">
          <cell r="A982" t="str">
            <v>STACJA ROBOCZA</v>
          </cell>
          <cell r="B982" t="str">
            <v>KOMPUTER PC/AT</v>
          </cell>
          <cell r="C982" t="str">
            <v>491-1620/1663</v>
          </cell>
          <cell r="D982" t="str">
            <v>238005</v>
          </cell>
          <cell r="E982" t="str">
            <v xml:space="preserve">RR </v>
          </cell>
          <cell r="F982" t="str">
            <v xml:space="preserve">BANASZCZYK               MAREK          </v>
          </cell>
          <cell r="G982" t="str">
            <v>U-2</v>
          </cell>
          <cell r="H982" t="str">
            <v>104</v>
          </cell>
          <cell r="I982" t="str">
            <v>16-16</v>
          </cell>
          <cell r="J982" t="str">
            <v>83</v>
          </cell>
          <cell r="K982" t="str">
            <v>491-01620-1663</v>
          </cell>
          <cell r="L982" t="str">
            <v>200</v>
          </cell>
          <cell r="M982" t="str">
            <v/>
          </cell>
          <cell r="N982" t="str">
            <v>64</v>
          </cell>
        </row>
        <row r="983">
          <cell r="A983" t="str">
            <v>STACJA ROBOCZA</v>
          </cell>
          <cell r="B983" t="str">
            <v>COMPAQ DESKPRO EXD PIII 733</v>
          </cell>
          <cell r="C983" t="str">
            <v>491-4442</v>
          </cell>
          <cell r="D983" t="str">
            <v>8036FR4Z3870</v>
          </cell>
          <cell r="E983" t="str">
            <v xml:space="preserve">RR </v>
          </cell>
          <cell r="F983" t="str">
            <v xml:space="preserve">KUSZCZAK                 JERZY          </v>
          </cell>
          <cell r="G983" t="str">
            <v>BLOK 9</v>
          </cell>
          <cell r="H983" t="str">
            <v>MASZYN.12M</v>
          </cell>
          <cell r="I983" t="str">
            <v>24-20</v>
          </cell>
          <cell r="J983" t="str">
            <v>2292</v>
          </cell>
          <cell r="K983" t="str">
            <v>491-04442</v>
          </cell>
          <cell r="L983" t="str">
            <v>733</v>
          </cell>
          <cell r="M983" t="str">
            <v/>
          </cell>
          <cell r="N983" t="str">
            <v>127</v>
          </cell>
        </row>
        <row r="984">
          <cell r="A984" t="str">
            <v>STACJA ROBOCZA</v>
          </cell>
          <cell r="B984" t="str">
            <v>NEC Direction Minitower P III 450</v>
          </cell>
          <cell r="C984" t="str">
            <v>491-3761</v>
          </cell>
          <cell r="D984" t="str">
            <v>0148109</v>
          </cell>
          <cell r="E984" t="str">
            <v xml:space="preserve">RR </v>
          </cell>
          <cell r="F984" t="str">
            <v xml:space="preserve">WALCZYŃSKI               STANISŁAW      </v>
          </cell>
          <cell r="G984" t="str">
            <v>BLOK 9</v>
          </cell>
          <cell r="H984" t="str">
            <v>MASZYN.12M</v>
          </cell>
          <cell r="I984" t="str">
            <v>16-16</v>
          </cell>
          <cell r="J984" t="str">
            <v>7867</v>
          </cell>
          <cell r="K984" t="str">
            <v>491-03761</v>
          </cell>
          <cell r="L984" t="str">
            <v>450</v>
          </cell>
          <cell r="M984" t="str">
            <v/>
          </cell>
          <cell r="N984" t="str">
            <v>64</v>
          </cell>
        </row>
        <row r="985">
          <cell r="A985" t="str">
            <v>STACJA ROBOCZA</v>
          </cell>
          <cell r="B985" t="str">
            <v>DELL Optiplex GX1L 266</v>
          </cell>
          <cell r="C985" t="str">
            <v>491-3248</v>
          </cell>
          <cell r="D985" t="str">
            <v>NM168</v>
          </cell>
          <cell r="E985" t="str">
            <v xml:space="preserve">RR </v>
          </cell>
          <cell r="F985" t="str">
            <v xml:space="preserve">FELCZAK                  MAREK          </v>
          </cell>
          <cell r="G985" t="str">
            <v>BLOK 5</v>
          </cell>
          <cell r="H985" t="str">
            <v>MISTRZOWKA</v>
          </cell>
          <cell r="I985" t="str">
            <v>29-30</v>
          </cell>
          <cell r="J985" t="str">
            <v>9181</v>
          </cell>
          <cell r="K985" t="str">
            <v>491-03248</v>
          </cell>
          <cell r="L985" t="str">
            <v>266</v>
          </cell>
          <cell r="M985" t="str">
            <v/>
          </cell>
          <cell r="N985" t="str">
            <v>32</v>
          </cell>
        </row>
        <row r="986">
          <cell r="A986" t="str">
            <v>STACJA ROBOCZA</v>
          </cell>
          <cell r="B986" t="str">
            <v>COMPAQ DESKPRO EXD PIII 733</v>
          </cell>
          <cell r="C986" t="str">
            <v>491-4294</v>
          </cell>
          <cell r="D986" t="str">
            <v>8036FR4ZE290</v>
          </cell>
          <cell r="E986" t="str">
            <v xml:space="preserve">RR </v>
          </cell>
          <cell r="F986" t="str">
            <v xml:space="preserve">KURPIEWSKA               MAŁGORZATA     </v>
          </cell>
          <cell r="G986" t="str">
            <v>U-2</v>
          </cell>
          <cell r="H986" t="str">
            <v>117</v>
          </cell>
          <cell r="I986" t="str">
            <v>11-72</v>
          </cell>
          <cell r="J986" t="str">
            <v>5016</v>
          </cell>
          <cell r="K986" t="str">
            <v>491-04294</v>
          </cell>
          <cell r="L986" t="str">
            <v>733</v>
          </cell>
          <cell r="M986" t="str">
            <v/>
          </cell>
          <cell r="N986" t="str">
            <v>127</v>
          </cell>
        </row>
        <row r="987">
          <cell r="A987" t="str">
            <v>STACJA ROBOCZA</v>
          </cell>
          <cell r="B987" t="str">
            <v>KOMPUTER 386DX</v>
          </cell>
          <cell r="C987" t="str">
            <v>491-2003</v>
          </cell>
          <cell r="D987" t="str">
            <v>3608/043</v>
          </cell>
          <cell r="E987" t="str">
            <v xml:space="preserve">RR </v>
          </cell>
          <cell r="F987" t="str">
            <v xml:space="preserve">JAKIEL                   MIROSŁAW       </v>
          </cell>
          <cell r="G987" t="str">
            <v>U-2</v>
          </cell>
          <cell r="H987" t="str">
            <v>104</v>
          </cell>
          <cell r="I987" t="str">
            <v>16-16</v>
          </cell>
          <cell r="J987" t="str">
            <v>310</v>
          </cell>
          <cell r="K987" t="str">
            <v>491-02003</v>
          </cell>
          <cell r="L987" t="str">
            <v>500</v>
          </cell>
          <cell r="M987" t="str">
            <v/>
          </cell>
          <cell r="N987" t="str">
            <v>128</v>
          </cell>
        </row>
        <row r="988">
          <cell r="A988" t="str">
            <v>STACJA ROBOCZA</v>
          </cell>
          <cell r="B988" t="str">
            <v>KOMPUTER PC/AT</v>
          </cell>
          <cell r="C988" t="str">
            <v>491-1803</v>
          </cell>
          <cell r="D988" t="str">
            <v>1641/256438</v>
          </cell>
          <cell r="E988" t="str">
            <v xml:space="preserve">RT </v>
          </cell>
          <cell r="F988" t="str">
            <v xml:space="preserve">CZERWIŃSKI               WIESŁAW        </v>
          </cell>
          <cell r="G988" t="str">
            <v>PYLON I</v>
          </cell>
          <cell r="H988" t="str">
            <v>+99M</v>
          </cell>
          <cell r="I988" t="str">
            <v>18-70</v>
          </cell>
          <cell r="J988" t="str">
            <v>1290</v>
          </cell>
          <cell r="K988" t="str">
            <v/>
          </cell>
          <cell r="L988" t="str">
            <v>0</v>
          </cell>
          <cell r="M988" t="str">
            <v>OK19M</v>
          </cell>
          <cell r="N988" t="str">
            <v/>
          </cell>
        </row>
        <row r="989">
          <cell r="A989" t="str">
            <v>STACJA ROBOCZA</v>
          </cell>
          <cell r="B989" t="str">
            <v>COMPAQ DESKPRO EXD PIII 733</v>
          </cell>
          <cell r="C989" t="str">
            <v>491-4456</v>
          </cell>
          <cell r="D989" t="str">
            <v>8036FR4ZE488</v>
          </cell>
          <cell r="E989" t="str">
            <v xml:space="preserve">RT </v>
          </cell>
          <cell r="F989" t="str">
            <v xml:space="preserve">MIERZYŃSKI               WOJCIECH       </v>
          </cell>
          <cell r="G989" t="str">
            <v>K12/17M</v>
          </cell>
          <cell r="H989" t="str">
            <v>POZ.+17M</v>
          </cell>
          <cell r="I989" t="str">
            <v>18-65</v>
          </cell>
          <cell r="J989" t="str">
            <v>624</v>
          </cell>
          <cell r="K989" t="str">
            <v>491-04456</v>
          </cell>
          <cell r="L989" t="str">
            <v>733</v>
          </cell>
          <cell r="M989" t="str">
            <v/>
          </cell>
          <cell r="N989" t="str">
            <v>127</v>
          </cell>
        </row>
        <row r="990">
          <cell r="A990" t="str">
            <v>STACJA ROBOCZA</v>
          </cell>
          <cell r="B990" t="str">
            <v>COMPAQ DESKPRO EXD PIII 733</v>
          </cell>
          <cell r="C990" t="str">
            <v>491-4279</v>
          </cell>
          <cell r="D990" t="str">
            <v>8036FR4Z6674</v>
          </cell>
          <cell r="E990" t="str">
            <v xml:space="preserve">RT </v>
          </cell>
          <cell r="F990" t="str">
            <v xml:space="preserve">TATARCZAK                RYSZARD        </v>
          </cell>
          <cell r="G990" t="str">
            <v>T-1</v>
          </cell>
          <cell r="H990" t="str">
            <v>T1</v>
          </cell>
          <cell r="I990" t="str">
            <v>18-69</v>
          </cell>
          <cell r="J990" t="str">
            <v>1020</v>
          </cell>
          <cell r="K990" t="str">
            <v>491-04279</v>
          </cell>
          <cell r="L990" t="str">
            <v>733</v>
          </cell>
          <cell r="M990" t="str">
            <v/>
          </cell>
          <cell r="N990" t="str">
            <v>127</v>
          </cell>
        </row>
        <row r="991">
          <cell r="A991" t="str">
            <v>STACJA ROBOCZA</v>
          </cell>
          <cell r="B991" t="str">
            <v>DELL Optiplex GX150</v>
          </cell>
          <cell r="C991" t="str">
            <v>491-4814</v>
          </cell>
          <cell r="D991" t="str">
            <v>2NVX60J</v>
          </cell>
          <cell r="E991" t="str">
            <v xml:space="preserve">RT </v>
          </cell>
          <cell r="F991" t="str">
            <v xml:space="preserve">KOWALSKI                 LONGIN         </v>
          </cell>
          <cell r="G991" t="str">
            <v>PYLON I</v>
          </cell>
          <cell r="H991" t="str">
            <v>+99M</v>
          </cell>
          <cell r="I991" t="str">
            <v>18-70</v>
          </cell>
          <cell r="J991" t="str">
            <v>435</v>
          </cell>
          <cell r="K991" t="str">
            <v>491-04814</v>
          </cell>
          <cell r="L991" t="str">
            <v>1000</v>
          </cell>
          <cell r="M991" t="str">
            <v/>
          </cell>
          <cell r="N991" t="str">
            <v>255</v>
          </cell>
        </row>
        <row r="992">
          <cell r="A992" t="str">
            <v>STACJA ROBOCZA</v>
          </cell>
          <cell r="B992" t="str">
            <v>DELL Optiplex GX1L 266</v>
          </cell>
          <cell r="C992" t="str">
            <v>491-3259</v>
          </cell>
          <cell r="D992" t="str">
            <v>NM15L</v>
          </cell>
          <cell r="E992" t="str">
            <v xml:space="preserve">RT </v>
          </cell>
          <cell r="F992" t="str">
            <v xml:space="preserve">KACZOROWSKI              MAREK          </v>
          </cell>
          <cell r="G992" t="str">
            <v>T-1</v>
          </cell>
          <cell r="H992" t="str">
            <v>T1</v>
          </cell>
          <cell r="I992" t="str">
            <v>18-69</v>
          </cell>
          <cell r="J992" t="str">
            <v>2437</v>
          </cell>
          <cell r="K992" t="str">
            <v>491-03259</v>
          </cell>
          <cell r="L992" t="str">
            <v>266</v>
          </cell>
          <cell r="M992" t="str">
            <v/>
          </cell>
          <cell r="N992" t="str">
            <v>64</v>
          </cell>
        </row>
        <row r="993">
          <cell r="A993" t="str">
            <v>STACJA ROBOCZA</v>
          </cell>
          <cell r="B993" t="str">
            <v>DELL Optiplex GX150</v>
          </cell>
          <cell r="C993" t="str">
            <v>491-4813</v>
          </cell>
          <cell r="D993" t="str">
            <v>4NVX60J</v>
          </cell>
          <cell r="E993" t="str">
            <v xml:space="preserve">RT </v>
          </cell>
          <cell r="F993" t="str">
            <v xml:space="preserve">MIERZYŃSKA               FLORENTYNA     </v>
          </cell>
          <cell r="G993" t="str">
            <v>U-2</v>
          </cell>
          <cell r="H993" t="str">
            <v>207</v>
          </cell>
          <cell r="I993" t="str">
            <v>18-67</v>
          </cell>
          <cell r="J993" t="str">
            <v>634</v>
          </cell>
          <cell r="K993" t="str">
            <v>491-04813</v>
          </cell>
          <cell r="L993" t="str">
            <v>1000</v>
          </cell>
          <cell r="M993" t="str">
            <v/>
          </cell>
          <cell r="N993" t="str">
            <v>255</v>
          </cell>
        </row>
        <row r="994">
          <cell r="A994" t="str">
            <v>NOTEBOOK</v>
          </cell>
          <cell r="B994" t="str">
            <v>Dell Latitude CP 233XT</v>
          </cell>
          <cell r="C994" t="str">
            <v>491-3626</v>
          </cell>
          <cell r="D994" t="str">
            <v>ZJSZW</v>
          </cell>
          <cell r="E994" t="str">
            <v xml:space="preserve">RT </v>
          </cell>
          <cell r="F994" t="str">
            <v xml:space="preserve">SUTOR                    LESZEK         </v>
          </cell>
          <cell r="G994" t="str">
            <v>U-2</v>
          </cell>
          <cell r="H994" t="str">
            <v>207</v>
          </cell>
          <cell r="I994" t="str">
            <v>18-67</v>
          </cell>
          <cell r="J994" t="str">
            <v>969</v>
          </cell>
          <cell r="K994" t="str">
            <v/>
          </cell>
          <cell r="L994" t="str">
            <v>233</v>
          </cell>
          <cell r="M994" t="str">
            <v/>
          </cell>
          <cell r="N994" t="str">
            <v/>
          </cell>
        </row>
        <row r="995">
          <cell r="A995" t="str">
            <v>STACJA ROBOCZA</v>
          </cell>
          <cell r="B995" t="str">
            <v>NEC PMVT Desktop P III 450</v>
          </cell>
          <cell r="C995" t="str">
            <v>491-3785</v>
          </cell>
          <cell r="D995" t="str">
            <v>0678109</v>
          </cell>
          <cell r="E995" t="str">
            <v xml:space="preserve">RT </v>
          </cell>
          <cell r="F995" t="str">
            <v xml:space="preserve">STĘPIEŃ                  MAREK          </v>
          </cell>
          <cell r="G995" t="str">
            <v>PYLON IX</v>
          </cell>
          <cell r="H995" t="str">
            <v>+99M</v>
          </cell>
          <cell r="I995" t="str">
            <v>20-71</v>
          </cell>
          <cell r="J995" t="str">
            <v>980</v>
          </cell>
          <cell r="K995" t="str">
            <v>491-03785</v>
          </cell>
          <cell r="L995" t="str">
            <v>450</v>
          </cell>
          <cell r="M995" t="str">
            <v/>
          </cell>
          <cell r="N995" t="str">
            <v>64</v>
          </cell>
        </row>
        <row r="996">
          <cell r="A996" t="str">
            <v>STACJA ROBOCZA</v>
          </cell>
          <cell r="B996" t="str">
            <v>DELL Optiplex GX260 SD</v>
          </cell>
          <cell r="C996" t="str">
            <v>491-5045</v>
          </cell>
          <cell r="D996" t="str">
            <v>4L2GL0J</v>
          </cell>
          <cell r="E996" t="str">
            <v xml:space="preserve">RT </v>
          </cell>
          <cell r="F996" t="str">
            <v xml:space="preserve">IGIELSKI                 PIOTR          </v>
          </cell>
          <cell r="G996" t="str">
            <v>U-2</v>
          </cell>
          <cell r="H996" t="str">
            <v>208</v>
          </cell>
          <cell r="I996" t="str">
            <v>16-10</v>
          </cell>
          <cell r="J996" t="str">
            <v>9456</v>
          </cell>
          <cell r="K996" t="str">
            <v>491-05045</v>
          </cell>
          <cell r="L996" t="str">
            <v>2400</v>
          </cell>
          <cell r="M996" t="str">
            <v/>
          </cell>
          <cell r="N996" t="str">
            <v>254</v>
          </cell>
        </row>
        <row r="997">
          <cell r="A997" t="str">
            <v>STACJA ROBOCZA</v>
          </cell>
          <cell r="B997" t="str">
            <v>DELL Optiplex GX1M 350</v>
          </cell>
          <cell r="C997" t="str">
            <v>491-3603</v>
          </cell>
          <cell r="D997" t="str">
            <v>PKGNO</v>
          </cell>
          <cell r="E997" t="str">
            <v xml:space="preserve">RT </v>
          </cell>
          <cell r="F997" t="str">
            <v xml:space="preserve">FOLTYŃSKI                LESZEK         </v>
          </cell>
          <cell r="G997" t="str">
            <v>PYLON IX</v>
          </cell>
          <cell r="H997" t="str">
            <v>+81M</v>
          </cell>
          <cell r="I997" t="str">
            <v>27-92</v>
          </cell>
          <cell r="J997" t="str">
            <v>1832</v>
          </cell>
          <cell r="K997" t="str">
            <v>JANDELL</v>
          </cell>
          <cell r="L997" t="str">
            <v>350</v>
          </cell>
          <cell r="M997" t="str">
            <v>OK19M</v>
          </cell>
          <cell r="N997" t="str">
            <v/>
          </cell>
        </row>
        <row r="998">
          <cell r="A998" t="str">
            <v>STACJA ROBOCZA</v>
          </cell>
          <cell r="B998" t="str">
            <v>DELL Optiplex GX260 SD</v>
          </cell>
          <cell r="C998" t="str">
            <v>491-5154</v>
          </cell>
          <cell r="D998" t="str">
            <v>JJYGL0J</v>
          </cell>
          <cell r="E998" t="str">
            <v xml:space="preserve">RT </v>
          </cell>
          <cell r="F998" t="str">
            <v xml:space="preserve">SUTOR                    LESZEK         </v>
          </cell>
          <cell r="G998" t="str">
            <v>U-2</v>
          </cell>
          <cell r="H998" t="str">
            <v>207</v>
          </cell>
          <cell r="I998" t="str">
            <v>18-67</v>
          </cell>
          <cell r="J998" t="str">
            <v>969</v>
          </cell>
          <cell r="K998" t="str">
            <v>491-05154</v>
          </cell>
          <cell r="L998" t="str">
            <v>2400</v>
          </cell>
          <cell r="M998" t="str">
            <v/>
          </cell>
          <cell r="N998" t="str">
            <v>254</v>
          </cell>
        </row>
        <row r="999">
          <cell r="A999" t="str">
            <v>STACJA ROBOCZA</v>
          </cell>
          <cell r="B999" t="str">
            <v>DELL Optiplex GX1L 266</v>
          </cell>
          <cell r="C999" t="str">
            <v>491-3224</v>
          </cell>
          <cell r="D999" t="str">
            <v>NM14V</v>
          </cell>
          <cell r="E999" t="str">
            <v xml:space="preserve">RT </v>
          </cell>
          <cell r="F999" t="str">
            <v xml:space="preserve">WĘDZONKA                 JERZY          </v>
          </cell>
          <cell r="G999" t="str">
            <v>K12/17M</v>
          </cell>
          <cell r="H999" t="str">
            <v>POZ.+17M</v>
          </cell>
          <cell r="I999" t="str">
            <v>18-65</v>
          </cell>
          <cell r="J999" t="str">
            <v>1526</v>
          </cell>
          <cell r="K999" t="str">
            <v>491-03224</v>
          </cell>
          <cell r="L999" t="str">
            <v>266</v>
          </cell>
          <cell r="M999" t="str">
            <v>OK19M</v>
          </cell>
          <cell r="N999" t="str">
            <v>64</v>
          </cell>
        </row>
        <row r="1000">
          <cell r="A1000" t="str">
            <v>STACJA ROBOCZA</v>
          </cell>
          <cell r="B1000" t="str">
            <v>NEC Direction Minitower P III 450</v>
          </cell>
          <cell r="C1000" t="str">
            <v>491-3747</v>
          </cell>
          <cell r="D1000" t="str">
            <v>0144109</v>
          </cell>
          <cell r="E1000" t="str">
            <v xml:space="preserve">RT </v>
          </cell>
          <cell r="F1000" t="str">
            <v xml:space="preserve">SZCZEPANEK               TOMASZ         </v>
          </cell>
          <cell r="G1000" t="str">
            <v>U-2</v>
          </cell>
          <cell r="H1000" t="str">
            <v>208</v>
          </cell>
          <cell r="I1000" t="str">
            <v>16-10</v>
          </cell>
          <cell r="J1000" t="str">
            <v>3770</v>
          </cell>
          <cell r="K1000" t="str">
            <v>491-03747</v>
          </cell>
          <cell r="L1000" t="str">
            <v>450</v>
          </cell>
          <cell r="M1000" t="str">
            <v/>
          </cell>
          <cell r="N1000" t="str">
            <v>192</v>
          </cell>
        </row>
        <row r="1001">
          <cell r="A1001" t="str">
            <v>STACJA ROBOCZA</v>
          </cell>
          <cell r="B1001" t="str">
            <v>DELL Optiplex GX1L 350</v>
          </cell>
          <cell r="C1001" t="str">
            <v>491-3584</v>
          </cell>
          <cell r="D1001" t="str">
            <v>PKGPB</v>
          </cell>
          <cell r="E1001" t="str">
            <v>RU1</v>
          </cell>
          <cell r="F1001" t="str">
            <v xml:space="preserve">SZLENK                   STANISŁAW      </v>
          </cell>
          <cell r="G1001" t="str">
            <v>U-2</v>
          </cell>
          <cell r="H1001" t="str">
            <v>61</v>
          </cell>
          <cell r="I1001" t="str">
            <v>26-85</v>
          </cell>
          <cell r="J1001" t="str">
            <v>9240</v>
          </cell>
          <cell r="K1001" t="str">
            <v>491-03584</v>
          </cell>
          <cell r="L1001" t="str">
            <v>350</v>
          </cell>
          <cell r="M1001" t="str">
            <v/>
          </cell>
          <cell r="N1001" t="str">
            <v>128</v>
          </cell>
        </row>
        <row r="1002">
          <cell r="A1002" t="str">
            <v>STACJA ROBOCZA</v>
          </cell>
          <cell r="B1002" t="str">
            <v>DELL Optiplex GX1L 266</v>
          </cell>
          <cell r="C1002" t="str">
            <v>491-3327</v>
          </cell>
          <cell r="D1002" t="str">
            <v>NM1HF</v>
          </cell>
          <cell r="E1002" t="str">
            <v>RU1</v>
          </cell>
          <cell r="F1002" t="str">
            <v xml:space="preserve">SIEWIOR                  MIROSŁAW       </v>
          </cell>
          <cell r="G1002" t="str">
            <v>U-4/1</v>
          </cell>
          <cell r="H1002" t="str">
            <v>10</v>
          </cell>
          <cell r="I1002" t="str">
            <v>26-85</v>
          </cell>
          <cell r="J1002" t="str">
            <v>9234</v>
          </cell>
          <cell r="K1002" t="str">
            <v>491-03327</v>
          </cell>
          <cell r="L1002" t="str">
            <v>266</v>
          </cell>
          <cell r="M1002" t="str">
            <v/>
          </cell>
          <cell r="N1002" t="str">
            <v>192</v>
          </cell>
        </row>
        <row r="1003">
          <cell r="A1003" t="str">
            <v>STACJA ROBOCZA</v>
          </cell>
          <cell r="B1003" t="str">
            <v>COMPAQ DESKPRO EXD PIII 733</v>
          </cell>
          <cell r="C1003" t="str">
            <v>491-4310</v>
          </cell>
          <cell r="D1003" t="str">
            <v>8036FR4Z3892</v>
          </cell>
          <cell r="E1003" t="str">
            <v>RU1</v>
          </cell>
          <cell r="F1003" t="str">
            <v xml:space="preserve">WALAS                    ANDRZEJ        </v>
          </cell>
          <cell r="G1003" t="str">
            <v>U-2</v>
          </cell>
          <cell r="H1003" t="str">
            <v>101 C</v>
          </cell>
          <cell r="I1003" t="str">
            <v>18-36</v>
          </cell>
          <cell r="J1003" t="str">
            <v>7862</v>
          </cell>
          <cell r="K1003" t="str">
            <v>491-04310</v>
          </cell>
          <cell r="L1003" t="str">
            <v>733</v>
          </cell>
          <cell r="M1003" t="str">
            <v/>
          </cell>
          <cell r="N1003" t="str">
            <v>127</v>
          </cell>
        </row>
        <row r="1004">
          <cell r="A1004" t="str">
            <v>STACJA ROBOCZA</v>
          </cell>
          <cell r="B1004" t="str">
            <v>NEC Direction Minitower P III 450</v>
          </cell>
          <cell r="C1004" t="str">
            <v>491-3955</v>
          </cell>
          <cell r="D1004" t="str">
            <v>0172109</v>
          </cell>
          <cell r="E1004" t="str">
            <v>RU1</v>
          </cell>
          <cell r="F1004" t="str">
            <v xml:space="preserve">STASIAK                  ZBIGNIEW       </v>
          </cell>
          <cell r="G1004" t="str">
            <v>U-48</v>
          </cell>
          <cell r="H1004" t="str">
            <v>18</v>
          </cell>
          <cell r="I1004" t="str">
            <v>15-32</v>
          </cell>
          <cell r="J1004" t="str">
            <v>984</v>
          </cell>
          <cell r="K1004" t="str">
            <v>491-03955</v>
          </cell>
          <cell r="L1004" t="str">
            <v>450</v>
          </cell>
          <cell r="M1004" t="str">
            <v/>
          </cell>
          <cell r="N1004" t="str">
            <v>256</v>
          </cell>
        </row>
        <row r="1005">
          <cell r="A1005" t="str">
            <v>STACJA ROBOCZA</v>
          </cell>
          <cell r="B1005" t="str">
            <v>DELL Optiplex GX1L 350</v>
          </cell>
          <cell r="C1005" t="str">
            <v>491-3594</v>
          </cell>
          <cell r="D1005" t="str">
            <v>PKGPM</v>
          </cell>
          <cell r="E1005" t="str">
            <v>RU1</v>
          </cell>
          <cell r="F1005" t="str">
            <v xml:space="preserve">CECOTKA                  MARIA          </v>
          </cell>
          <cell r="G1005" t="str">
            <v>U-2</v>
          </cell>
          <cell r="H1005" t="str">
            <v>102 A</v>
          </cell>
          <cell r="I1005" t="str">
            <v>15-17</v>
          </cell>
          <cell r="J1005" t="str">
            <v>1022</v>
          </cell>
          <cell r="K1005" t="str">
            <v>491-03594</v>
          </cell>
          <cell r="L1005" t="str">
            <v>350</v>
          </cell>
          <cell r="M1005" t="str">
            <v/>
          </cell>
          <cell r="N1005" t="str">
            <v>192</v>
          </cell>
        </row>
        <row r="1006">
          <cell r="A1006" t="str">
            <v>STACJA ROBOCZA</v>
          </cell>
          <cell r="B1006" t="str">
            <v>COMPAQ DESKPRO EXD PIII 733</v>
          </cell>
          <cell r="C1006" t="str">
            <v>491-4425</v>
          </cell>
          <cell r="D1006" t="str">
            <v>8036FR4ZE537</v>
          </cell>
          <cell r="E1006" t="str">
            <v>RU1</v>
          </cell>
          <cell r="F1006" t="str">
            <v xml:space="preserve">WARZECHA                 JERZY          </v>
          </cell>
          <cell r="G1006" t="str">
            <v>U-2</v>
          </cell>
          <cell r="H1006" t="str">
            <v>PRZYBUDÓWK</v>
          </cell>
          <cell r="I1006" t="str">
            <v>26-86</v>
          </cell>
          <cell r="J1006" t="str">
            <v>1092</v>
          </cell>
          <cell r="K1006" t="str">
            <v>491-04425</v>
          </cell>
          <cell r="L1006" t="str">
            <v>733</v>
          </cell>
          <cell r="M1006" t="str">
            <v/>
          </cell>
          <cell r="N1006" t="str">
            <v>127</v>
          </cell>
        </row>
        <row r="1007">
          <cell r="A1007" t="str">
            <v>STACJA ROBOCZA</v>
          </cell>
          <cell r="B1007" t="str">
            <v>DELL Optiplex GX260 SD</v>
          </cell>
          <cell r="C1007" t="str">
            <v>491-5043</v>
          </cell>
          <cell r="D1007" t="str">
            <v>3K2GL0J</v>
          </cell>
          <cell r="E1007" t="str">
            <v>RU1</v>
          </cell>
          <cell r="F1007" t="str">
            <v xml:space="preserve">DĄBROWSKI                JAN            </v>
          </cell>
          <cell r="G1007" t="str">
            <v>U-2</v>
          </cell>
          <cell r="H1007" t="str">
            <v>62</v>
          </cell>
          <cell r="I1007" t="str">
            <v>26-85</v>
          </cell>
          <cell r="J1007" t="str">
            <v>9849</v>
          </cell>
          <cell r="K1007" t="str">
            <v>491-05043</v>
          </cell>
          <cell r="L1007" t="str">
            <v>2400</v>
          </cell>
          <cell r="M1007" t="str">
            <v/>
          </cell>
          <cell r="N1007" t="str">
            <v>254</v>
          </cell>
        </row>
        <row r="1008">
          <cell r="A1008" t="str">
            <v>STACJA ROBOCZA</v>
          </cell>
          <cell r="B1008" t="str">
            <v>OPTIMUS PENTIUM 100</v>
          </cell>
          <cell r="C1008" t="str">
            <v>491-2863</v>
          </cell>
          <cell r="D1008" t="str">
            <v>060.078.216</v>
          </cell>
          <cell r="E1008" t="str">
            <v>RU1</v>
          </cell>
          <cell r="F1008" t="str">
            <v xml:space="preserve">SOCHACKA                 ELŻBIETA       </v>
          </cell>
          <cell r="G1008" t="str">
            <v>U-2</v>
          </cell>
          <cell r="H1008" t="str">
            <v>102</v>
          </cell>
          <cell r="I1008" t="str">
            <v>26-98</v>
          </cell>
          <cell r="J1008" t="str">
            <v>954</v>
          </cell>
          <cell r="K1008" t="str">
            <v>491-02863</v>
          </cell>
          <cell r="L1008" t="str">
            <v>1200</v>
          </cell>
          <cell r="M1008" t="str">
            <v/>
          </cell>
          <cell r="N1008" t="str">
            <v>256</v>
          </cell>
        </row>
        <row r="1009">
          <cell r="A1009" t="str">
            <v>STACJA ROBOCZA</v>
          </cell>
          <cell r="B1009" t="str">
            <v>COMPAQ DESKPRO EXD PIII 733</v>
          </cell>
          <cell r="C1009" t="str">
            <v>491-4419</v>
          </cell>
          <cell r="D1009" t="str">
            <v>8036FR4ZE444</v>
          </cell>
          <cell r="E1009" t="str">
            <v>RU1</v>
          </cell>
          <cell r="F1009" t="str">
            <v xml:space="preserve">SZWECH                   TADEUSZ        </v>
          </cell>
          <cell r="G1009" t="str">
            <v>U-2</v>
          </cell>
          <cell r="H1009" t="str">
            <v>60</v>
          </cell>
          <cell r="I1009" t="str">
            <v>27-29</v>
          </cell>
          <cell r="J1009" t="str">
            <v>1968</v>
          </cell>
          <cell r="K1009" t="str">
            <v>491-04419</v>
          </cell>
          <cell r="L1009" t="str">
            <v>733</v>
          </cell>
          <cell r="M1009" t="str">
            <v/>
          </cell>
          <cell r="N1009" t="str">
            <v>127</v>
          </cell>
        </row>
        <row r="1010">
          <cell r="A1010" t="str">
            <v>STACJA ROBOCZA</v>
          </cell>
          <cell r="B1010" t="str">
            <v>ZENITH Z STATION P200</v>
          </cell>
          <cell r="C1010" t="str">
            <v>491-3041</v>
          </cell>
          <cell r="D1010" t="str">
            <v>GVDD72905416</v>
          </cell>
          <cell r="E1010" t="str">
            <v>RU1</v>
          </cell>
          <cell r="F1010" t="str">
            <v xml:space="preserve">CIESIELSKI               ZDZISŁAW       </v>
          </cell>
          <cell r="G1010" t="str">
            <v>U-4/1</v>
          </cell>
          <cell r="H1010" t="str">
            <v>3</v>
          </cell>
          <cell r="I1010" t="str">
            <v>17-71</v>
          </cell>
          <cell r="J1010" t="str">
            <v>105</v>
          </cell>
          <cell r="K1010" t="str">
            <v>491-03041</v>
          </cell>
          <cell r="L1010" t="str">
            <v>200</v>
          </cell>
          <cell r="M1010" t="str">
            <v/>
          </cell>
          <cell r="N1010" t="str">
            <v>64</v>
          </cell>
        </row>
        <row r="1011">
          <cell r="A1011" t="str">
            <v>STACJA ROBOCZA</v>
          </cell>
          <cell r="B1011" t="str">
            <v>DELL Optiplex GX150</v>
          </cell>
          <cell r="C1011" t="str">
            <v>491-4857</v>
          </cell>
          <cell r="D1011" t="str">
            <v>61RX60J</v>
          </cell>
          <cell r="E1011" t="str">
            <v>RU1</v>
          </cell>
          <cell r="F1011" t="str">
            <v xml:space="preserve">LIGĘZA                   ARTUR          </v>
          </cell>
          <cell r="G1011" t="str">
            <v>U-2</v>
          </cell>
          <cell r="H1011" t="str">
            <v>62 A</v>
          </cell>
          <cell r="I1011" t="str">
            <v>22-34</v>
          </cell>
          <cell r="J1011" t="str">
            <v>9605</v>
          </cell>
          <cell r="K1011" t="str">
            <v>491-04857</v>
          </cell>
          <cell r="L1011" t="str">
            <v>1000</v>
          </cell>
          <cell r="M1011" t="str">
            <v/>
          </cell>
          <cell r="N1011" t="str">
            <v>255</v>
          </cell>
        </row>
        <row r="1012">
          <cell r="A1012" t="str">
            <v>STACJA ROBOCZA</v>
          </cell>
          <cell r="B1012" t="str">
            <v>KOMPUTER 386DX</v>
          </cell>
          <cell r="C1012" t="str">
            <v>491-2015</v>
          </cell>
          <cell r="D1012" t="str">
            <v>3626/043</v>
          </cell>
          <cell r="E1012" t="str">
            <v>RU1</v>
          </cell>
          <cell r="F1012" t="str">
            <v xml:space="preserve">MIELCAREK                DANUTA         </v>
          </cell>
          <cell r="G1012" t="str">
            <v>U-2</v>
          </cell>
          <cell r="H1012" t="str">
            <v>PRZYBUDÓWK</v>
          </cell>
          <cell r="I1012" t="str">
            <v>27-04</v>
          </cell>
          <cell r="J1012" t="str">
            <v>983</v>
          </cell>
          <cell r="K1012" t="str">
            <v>491-02015</v>
          </cell>
          <cell r="L1012" t="str">
            <v>400</v>
          </cell>
          <cell r="M1012" t="str">
            <v/>
          </cell>
          <cell r="N1012" t="str">
            <v>128</v>
          </cell>
        </row>
        <row r="1013">
          <cell r="A1013" t="str">
            <v>STACJA ROBOCZA</v>
          </cell>
          <cell r="B1013" t="str">
            <v>COMPAQ DESKPRO EXD PIII 733</v>
          </cell>
          <cell r="C1013" t="str">
            <v>491-4334</v>
          </cell>
          <cell r="D1013" t="str">
            <v>8036FR4ZE394</v>
          </cell>
          <cell r="E1013" t="str">
            <v>RU1</v>
          </cell>
          <cell r="F1013" t="str">
            <v xml:space="preserve">WNUK                     MARIUSZ        </v>
          </cell>
          <cell r="G1013" t="str">
            <v>U-2</v>
          </cell>
          <cell r="H1013" t="str">
            <v>62</v>
          </cell>
          <cell r="I1013" t="str">
            <v>26-85</v>
          </cell>
          <cell r="J1013" t="str">
            <v>9466</v>
          </cell>
          <cell r="K1013" t="str">
            <v>491-04334</v>
          </cell>
          <cell r="L1013" t="str">
            <v>733</v>
          </cell>
          <cell r="M1013" t="str">
            <v/>
          </cell>
          <cell r="N1013" t="str">
            <v>255</v>
          </cell>
        </row>
        <row r="1014">
          <cell r="A1014" t="str">
            <v>STACJA ROBOCZA</v>
          </cell>
          <cell r="B1014" t="str">
            <v>DELL Optiplex GX150</v>
          </cell>
          <cell r="C1014" t="str">
            <v>491-4855</v>
          </cell>
          <cell r="D1014" t="str">
            <v>41RX60J</v>
          </cell>
          <cell r="E1014" t="str">
            <v>RU1</v>
          </cell>
          <cell r="F1014" t="str">
            <v xml:space="preserve">BALCERZYK                MAREK          </v>
          </cell>
          <cell r="G1014" t="str">
            <v>U-4/1</v>
          </cell>
          <cell r="H1014" t="str">
            <v>17</v>
          </cell>
          <cell r="I1014" t="str">
            <v>27-41</v>
          </cell>
          <cell r="J1014" t="str">
            <v>9732</v>
          </cell>
          <cell r="K1014" t="str">
            <v>491-04855</v>
          </cell>
          <cell r="L1014" t="str">
            <v>1000</v>
          </cell>
          <cell r="M1014" t="str">
            <v/>
          </cell>
          <cell r="N1014" t="str">
            <v>255</v>
          </cell>
        </row>
        <row r="1015">
          <cell r="A1015" t="str">
            <v>STACJA ROBOCZA</v>
          </cell>
          <cell r="B1015" t="str">
            <v>DELL Optiplex GX260 SD</v>
          </cell>
          <cell r="C1015" t="str">
            <v>491-5042</v>
          </cell>
          <cell r="D1015" t="str">
            <v>2L2GL0J</v>
          </cell>
          <cell r="E1015" t="str">
            <v>RU1</v>
          </cell>
          <cell r="F1015" t="str">
            <v xml:space="preserve">KOŚCIN                   SŁAWOMIR       </v>
          </cell>
          <cell r="G1015" t="str">
            <v>U-4</v>
          </cell>
          <cell r="H1015" t="str">
            <v>10</v>
          </cell>
          <cell r="I1015" t="str">
            <v>28-32</v>
          </cell>
          <cell r="J1015" t="str">
            <v>481</v>
          </cell>
          <cell r="K1015" t="str">
            <v>491-05042</v>
          </cell>
          <cell r="L1015" t="str">
            <v>2400</v>
          </cell>
          <cell r="M1015" t="str">
            <v/>
          </cell>
          <cell r="N1015" t="str">
            <v>254</v>
          </cell>
        </row>
        <row r="1016">
          <cell r="A1016" t="str">
            <v>STACJA ROBOCZA</v>
          </cell>
          <cell r="B1016" t="str">
            <v>DELL Optiplex GX150</v>
          </cell>
          <cell r="C1016" t="str">
            <v>491-4792</v>
          </cell>
          <cell r="D1016" t="str">
            <v>JLVX60J</v>
          </cell>
          <cell r="E1016" t="str">
            <v>RU1</v>
          </cell>
          <cell r="F1016" t="str">
            <v xml:space="preserve">TYREK                    KRYSTYNA       </v>
          </cell>
          <cell r="G1016" t="str">
            <v>U-2</v>
          </cell>
          <cell r="H1016" t="str">
            <v>PRZYBUDÓWK</v>
          </cell>
          <cell r="I1016" t="str">
            <v>26-99</v>
          </cell>
          <cell r="J1016" t="str">
            <v>1013</v>
          </cell>
          <cell r="K1016" t="str">
            <v>491-04792</v>
          </cell>
          <cell r="L1016" t="str">
            <v>1000</v>
          </cell>
          <cell r="M1016" t="str">
            <v/>
          </cell>
          <cell r="N1016" t="str">
            <v>255</v>
          </cell>
        </row>
        <row r="1017">
          <cell r="A1017" t="str">
            <v>STACJA ROBOCZA</v>
          </cell>
          <cell r="B1017" t="str">
            <v>DELL Optiplex GX1L 266</v>
          </cell>
          <cell r="C1017" t="str">
            <v>491-3365</v>
          </cell>
          <cell r="D1017" t="str">
            <v>NM1BP</v>
          </cell>
          <cell r="E1017" t="str">
            <v>RU1</v>
          </cell>
          <cell r="F1017" t="str">
            <v xml:space="preserve">PAWLIK                   GRZEGORZ       </v>
          </cell>
          <cell r="G1017" t="str">
            <v>U-2</v>
          </cell>
          <cell r="H1017" t="str">
            <v>62 A</v>
          </cell>
          <cell r="I1017" t="str">
            <v>26-97</v>
          </cell>
          <cell r="J1017" t="str">
            <v>4338</v>
          </cell>
          <cell r="K1017" t="str">
            <v>491-03365</v>
          </cell>
          <cell r="L1017" t="str">
            <v>266</v>
          </cell>
          <cell r="M1017" t="str">
            <v>OK55J</v>
          </cell>
          <cell r="N1017" t="str">
            <v>96</v>
          </cell>
        </row>
        <row r="1018">
          <cell r="A1018" t="str">
            <v>STACJA ROBOCZA</v>
          </cell>
          <cell r="B1018" t="str">
            <v>KOMPUTER PC/AT</v>
          </cell>
          <cell r="C1018" t="str">
            <v>491-1620/1679</v>
          </cell>
          <cell r="D1018" t="str">
            <v>235849</v>
          </cell>
          <cell r="E1018" t="str">
            <v>RU1</v>
          </cell>
          <cell r="F1018" t="str">
            <v xml:space="preserve">GIEŁAŻYS                 WALDEMAR       </v>
          </cell>
          <cell r="G1018" t="str">
            <v>U-2</v>
          </cell>
          <cell r="H1018" t="str">
            <v>PRZYBUDÓWK</v>
          </cell>
          <cell r="I1018" t="str">
            <v>27-04</v>
          </cell>
          <cell r="J1018" t="str">
            <v>266</v>
          </cell>
          <cell r="K1018" t="str">
            <v>491-01620-1679</v>
          </cell>
          <cell r="L1018" t="str">
            <v>366</v>
          </cell>
          <cell r="M1018" t="str">
            <v/>
          </cell>
          <cell r="N1018" t="str">
            <v>64</v>
          </cell>
        </row>
        <row r="1019">
          <cell r="A1019" t="str">
            <v>STACJA ROBOCZA</v>
          </cell>
          <cell r="B1019" t="str">
            <v>COMPAQ DESKPRO EXD PIII 733</v>
          </cell>
          <cell r="C1019" t="str">
            <v>491-4382</v>
          </cell>
          <cell r="D1019" t="str">
            <v>8036FR4ZE566</v>
          </cell>
          <cell r="E1019" t="str">
            <v>RU1</v>
          </cell>
          <cell r="F1019" t="str">
            <v xml:space="preserve">ANTCZAK                  ROBERT         </v>
          </cell>
          <cell r="G1019" t="str">
            <v>U-2</v>
          </cell>
          <cell r="H1019" t="str">
            <v>III NAWA</v>
          </cell>
          <cell r="I1019" t="str">
            <v>17-23</v>
          </cell>
          <cell r="J1019" t="str">
            <v>9723</v>
          </cell>
          <cell r="K1019" t="str">
            <v>491-04382</v>
          </cell>
          <cell r="L1019" t="str">
            <v>733</v>
          </cell>
          <cell r="M1019" t="str">
            <v/>
          </cell>
          <cell r="N1019" t="str">
            <v>127</v>
          </cell>
        </row>
        <row r="1020">
          <cell r="A1020" t="str">
            <v>STACJA ROBOCZA</v>
          </cell>
          <cell r="B1020" t="str">
            <v>KOMPUTER PC/AT</v>
          </cell>
          <cell r="C1020" t="str">
            <v>491-1620/K004</v>
          </cell>
          <cell r="D1020" t="str">
            <v>0B23A</v>
          </cell>
          <cell r="E1020" t="str">
            <v>RU1</v>
          </cell>
          <cell r="F1020" t="str">
            <v xml:space="preserve">HYŻAK                    EUGENIUSZ      </v>
          </cell>
          <cell r="G1020" t="str">
            <v>U-2</v>
          </cell>
          <cell r="H1020" t="str">
            <v>PRZYBUDÓWK</v>
          </cell>
          <cell r="I1020" t="str">
            <v>22-72</v>
          </cell>
          <cell r="J1020" t="str">
            <v>1421</v>
          </cell>
          <cell r="K1020" t="str">
            <v>491-01620-K004</v>
          </cell>
          <cell r="L1020" t="str">
            <v>266</v>
          </cell>
          <cell r="M1020" t="str">
            <v/>
          </cell>
          <cell r="N1020" t="str">
            <v>64</v>
          </cell>
        </row>
        <row r="1021">
          <cell r="A1021" t="str">
            <v>STACJA ROBOCZA</v>
          </cell>
          <cell r="B1021" t="str">
            <v>COMPAQ DESKPRO 2000 DT 5120 M1080</v>
          </cell>
          <cell r="C1021" t="str">
            <v>491-2770</v>
          </cell>
          <cell r="D1021" t="str">
            <v>8651HVS50606</v>
          </cell>
          <cell r="E1021" t="str">
            <v>RU1</v>
          </cell>
          <cell r="F1021" t="str">
            <v xml:space="preserve">CHYCIŃSKI                MIROSŁAW       </v>
          </cell>
          <cell r="G1021" t="str">
            <v>U-2</v>
          </cell>
          <cell r="H1021" t="str">
            <v>62</v>
          </cell>
          <cell r="I1021" t="str">
            <v>25-75</v>
          </cell>
          <cell r="J1021" t="str">
            <v>104</v>
          </cell>
          <cell r="K1021" t="str">
            <v>491-02770</v>
          </cell>
          <cell r="L1021" t="str">
            <v>120</v>
          </cell>
          <cell r="M1021" t="str">
            <v>OK55J</v>
          </cell>
          <cell r="N1021" t="str">
            <v>32</v>
          </cell>
        </row>
        <row r="1022">
          <cell r="A1022" t="str">
            <v>STACJA ROBOCZA</v>
          </cell>
          <cell r="B1022" t="str">
            <v>DELL Optiplex GX1L 266</v>
          </cell>
          <cell r="C1022" t="str">
            <v>491-3379</v>
          </cell>
          <cell r="D1022" t="str">
            <v>NM1CL</v>
          </cell>
          <cell r="E1022" t="str">
            <v>RU1</v>
          </cell>
          <cell r="F1022" t="str">
            <v xml:space="preserve">KACZMAREK                RAFAŁ          </v>
          </cell>
          <cell r="G1022" t="str">
            <v>U-2</v>
          </cell>
          <cell r="H1022" t="str">
            <v>102</v>
          </cell>
          <cell r="I1022" t="str">
            <v>40-76</v>
          </cell>
          <cell r="J1022" t="str">
            <v>9360</v>
          </cell>
          <cell r="K1022" t="str">
            <v>491-03379</v>
          </cell>
          <cell r="L1022" t="str">
            <v>266</v>
          </cell>
          <cell r="M1022" t="str">
            <v/>
          </cell>
          <cell r="N1022" t="str">
            <v>64</v>
          </cell>
        </row>
        <row r="1023">
          <cell r="A1023" t="str">
            <v>STACJA ROBOCZA</v>
          </cell>
          <cell r="B1023" t="str">
            <v>KOMPUTER PC/AT</v>
          </cell>
          <cell r="C1023" t="str">
            <v>491-1620/K035</v>
          </cell>
          <cell r="D1023" t="str">
            <v>0B23A</v>
          </cell>
          <cell r="E1023" t="str">
            <v>RU1</v>
          </cell>
          <cell r="F1023" t="str">
            <v xml:space="preserve">HARLEJCZYK               KRZYSZTOF      </v>
          </cell>
          <cell r="G1023" t="str">
            <v>U-2</v>
          </cell>
          <cell r="H1023" t="str">
            <v>60</v>
          </cell>
          <cell r="I1023" t="str">
            <v>27-29</v>
          </cell>
          <cell r="J1023" t="str">
            <v>1735</v>
          </cell>
          <cell r="K1023" t="str">
            <v>491-01620-K035</v>
          </cell>
          <cell r="L1023" t="str">
            <v>400</v>
          </cell>
          <cell r="M1023" t="str">
            <v>OK51J</v>
          </cell>
          <cell r="N1023" t="str">
            <v>64</v>
          </cell>
        </row>
        <row r="1024">
          <cell r="A1024" t="str">
            <v>STACJA ROBOCZA</v>
          </cell>
          <cell r="B1024" t="str">
            <v>DELL Optiplex GX1L 266</v>
          </cell>
          <cell r="C1024" t="str">
            <v>491-3241</v>
          </cell>
          <cell r="D1024" t="str">
            <v>NM19P</v>
          </cell>
          <cell r="E1024" t="str">
            <v>RU1</v>
          </cell>
          <cell r="F1024" t="str">
            <v xml:space="preserve">WRÓBLEWSKI               PIOTR          </v>
          </cell>
          <cell r="G1024" t="str">
            <v>U-2</v>
          </cell>
          <cell r="H1024" t="str">
            <v>62</v>
          </cell>
          <cell r="I1024" t="str">
            <v>26-85</v>
          </cell>
          <cell r="J1024" t="str">
            <v>4996</v>
          </cell>
          <cell r="K1024" t="str">
            <v>491-03241</v>
          </cell>
          <cell r="L1024" t="str">
            <v>266</v>
          </cell>
          <cell r="M1024" t="str">
            <v/>
          </cell>
          <cell r="N1024" t="str">
            <v>128</v>
          </cell>
        </row>
        <row r="1025">
          <cell r="A1025" t="str">
            <v>STACJA ROBOCZA</v>
          </cell>
          <cell r="B1025" t="str">
            <v>NEC PowerMate VT Destop P III 450</v>
          </cell>
          <cell r="C1025" t="str">
            <v>491-4021</v>
          </cell>
          <cell r="D1025" t="str">
            <v>0193109</v>
          </cell>
          <cell r="E1025" t="str">
            <v>RU1</v>
          </cell>
          <cell r="F1025" t="str">
            <v xml:space="preserve">WDOWIAK                  MAŁGORZATA     </v>
          </cell>
          <cell r="G1025" t="str">
            <v>U-2</v>
          </cell>
          <cell r="H1025" t="str">
            <v>61</v>
          </cell>
          <cell r="I1025" t="str">
            <v>22-34</v>
          </cell>
          <cell r="J1025" t="str">
            <v>1099</v>
          </cell>
          <cell r="K1025" t="str">
            <v>491-04021</v>
          </cell>
          <cell r="L1025" t="str">
            <v>450</v>
          </cell>
          <cell r="M1025" t="str">
            <v/>
          </cell>
          <cell r="N1025" t="str">
            <v>64</v>
          </cell>
        </row>
        <row r="1026">
          <cell r="A1026" t="str">
            <v>STACJA ROBOCZA</v>
          </cell>
          <cell r="B1026" t="str">
            <v>NEC Direction Minitower P III 450</v>
          </cell>
          <cell r="C1026" t="str">
            <v>491-3752</v>
          </cell>
          <cell r="D1026" t="str">
            <v>0147109</v>
          </cell>
          <cell r="E1026" t="str">
            <v>RU1</v>
          </cell>
          <cell r="F1026" t="str">
            <v xml:space="preserve">BŁASZCZYK                GRAŻYNA        </v>
          </cell>
          <cell r="G1026" t="str">
            <v>U-2</v>
          </cell>
          <cell r="H1026" t="str">
            <v>61</v>
          </cell>
          <cell r="I1026" t="str">
            <v>26-97</v>
          </cell>
          <cell r="J1026" t="str">
            <v>36</v>
          </cell>
          <cell r="K1026" t="str">
            <v>491-03752</v>
          </cell>
          <cell r="L1026" t="str">
            <v>450</v>
          </cell>
          <cell r="M1026" t="str">
            <v/>
          </cell>
          <cell r="N1026" t="str">
            <v>64</v>
          </cell>
        </row>
        <row r="1027">
          <cell r="A1027" t="str">
            <v>STACJA ROBOCZA</v>
          </cell>
          <cell r="B1027" t="str">
            <v>NEC PowerMate VT Destop P III 450</v>
          </cell>
          <cell r="C1027" t="str">
            <v>491-4033</v>
          </cell>
          <cell r="D1027" t="str">
            <v>0710109</v>
          </cell>
          <cell r="E1027" t="str">
            <v>RU2</v>
          </cell>
          <cell r="F1027" t="str">
            <v xml:space="preserve">DĘBSKI                   MARIAN         </v>
          </cell>
          <cell r="G1027" t="str">
            <v>U-4</v>
          </cell>
          <cell r="H1027" t="str">
            <v>9</v>
          </cell>
          <cell r="I1027" t="str">
            <v>27-38</v>
          </cell>
          <cell r="J1027" t="str">
            <v>177</v>
          </cell>
          <cell r="K1027" t="str">
            <v>491-04033</v>
          </cell>
          <cell r="L1027" t="str">
            <v>450</v>
          </cell>
          <cell r="M1027" t="str">
            <v/>
          </cell>
          <cell r="N1027" t="str">
            <v>64</v>
          </cell>
        </row>
        <row r="1028">
          <cell r="A1028" t="str">
            <v>STACJA ROBOCZA</v>
          </cell>
          <cell r="B1028" t="str">
            <v>COMPAQ DESKPRO EXD PIII 733</v>
          </cell>
          <cell r="C1028" t="str">
            <v>491-4444</v>
          </cell>
          <cell r="D1028" t="str">
            <v>8036FR4Z6578</v>
          </cell>
          <cell r="E1028" t="str">
            <v>RU2</v>
          </cell>
          <cell r="F1028" t="str">
            <v xml:space="preserve">ANTCZAK                  ZDZISŁAW       </v>
          </cell>
          <cell r="G1028" t="str">
            <v>U-2</v>
          </cell>
          <cell r="H1028" t="str">
            <v>I NAWA</v>
          </cell>
          <cell r="I1028" t="str">
            <v>13-49</v>
          </cell>
          <cell r="J1028" t="str">
            <v>11</v>
          </cell>
          <cell r="K1028" t="str">
            <v>491-04444</v>
          </cell>
          <cell r="L1028" t="str">
            <v>733</v>
          </cell>
          <cell r="M1028" t="str">
            <v/>
          </cell>
          <cell r="N1028" t="str">
            <v>127</v>
          </cell>
        </row>
        <row r="1029">
          <cell r="A1029" t="str">
            <v>STACJA ROBOCZA</v>
          </cell>
          <cell r="B1029" t="str">
            <v>COMPAQ DESKPRO EXD PIII 733</v>
          </cell>
          <cell r="C1029" t="str">
            <v>491-4420</v>
          </cell>
          <cell r="D1029" t="str">
            <v>8036FR4ZE296</v>
          </cell>
          <cell r="E1029" t="str">
            <v>RU2</v>
          </cell>
          <cell r="F1029" t="str">
            <v xml:space="preserve">JARUGA                   MAREK          </v>
          </cell>
          <cell r="G1029" t="str">
            <v>U-2</v>
          </cell>
          <cell r="H1029" t="str">
            <v>I NAWA</v>
          </cell>
          <cell r="I1029" t="str">
            <v>27-25</v>
          </cell>
          <cell r="J1029" t="str">
            <v>1633</v>
          </cell>
          <cell r="K1029" t="str">
            <v>491-04420</v>
          </cell>
          <cell r="L1029" t="str">
            <v>733</v>
          </cell>
          <cell r="M1029" t="str">
            <v/>
          </cell>
          <cell r="N1029" t="str">
            <v>127</v>
          </cell>
        </row>
        <row r="1030">
          <cell r="A1030" t="str">
            <v>STACJA ROBOCZA</v>
          </cell>
          <cell r="B1030" t="str">
            <v>DELL Optiplex GX260 SD</v>
          </cell>
          <cell r="C1030" t="str">
            <v>491-5128</v>
          </cell>
          <cell r="D1030" t="str">
            <v>7JYGL0J</v>
          </cell>
          <cell r="E1030" t="str">
            <v>RU2</v>
          </cell>
          <cell r="F1030" t="str">
            <v xml:space="preserve">GÓRSKI                   ZBIGNIEW       </v>
          </cell>
          <cell r="G1030" t="str">
            <v>U-4</v>
          </cell>
          <cell r="H1030" t="str">
            <v>MISTRZÓWKA</v>
          </cell>
          <cell r="I1030" t="str">
            <v>17-26</v>
          </cell>
          <cell r="J1030" t="str">
            <v>263</v>
          </cell>
          <cell r="K1030" t="str">
            <v>491-05128</v>
          </cell>
          <cell r="L1030" t="str">
            <v>2400</v>
          </cell>
          <cell r="M1030" t="str">
            <v/>
          </cell>
          <cell r="N1030" t="str">
            <v>254</v>
          </cell>
        </row>
        <row r="1031">
          <cell r="A1031" t="str">
            <v>STACJA ROBOCZA</v>
          </cell>
          <cell r="B1031" t="str">
            <v>NEC PowerMate VT Destop P III 450</v>
          </cell>
          <cell r="C1031" t="str">
            <v>491-4018</v>
          </cell>
          <cell r="D1031" t="str">
            <v>0198109</v>
          </cell>
          <cell r="E1031" t="str">
            <v>RU2</v>
          </cell>
          <cell r="F1031" t="str">
            <v xml:space="preserve">GAJDA                    KATARZYNA      </v>
          </cell>
          <cell r="G1031" t="str">
            <v>U-2</v>
          </cell>
          <cell r="H1031" t="str">
            <v>MISTRZOWKA</v>
          </cell>
          <cell r="I1031" t="str">
            <v>13-49</v>
          </cell>
          <cell r="J1031" t="str">
            <v>4664</v>
          </cell>
          <cell r="K1031" t="str">
            <v>491-04018</v>
          </cell>
          <cell r="L1031" t="str">
            <v>450</v>
          </cell>
          <cell r="M1031" t="str">
            <v/>
          </cell>
          <cell r="N1031" t="str">
            <v>64</v>
          </cell>
        </row>
        <row r="1032">
          <cell r="A1032" t="str">
            <v>STACJA ROBOCZA</v>
          </cell>
          <cell r="B1032" t="str">
            <v>KOMPUTER 486DX</v>
          </cell>
          <cell r="C1032" t="str">
            <v>491-1620/11327</v>
          </cell>
          <cell r="D1032" t="str">
            <v>11327/075</v>
          </cell>
          <cell r="E1032" t="str">
            <v>RU2</v>
          </cell>
          <cell r="F1032" t="str">
            <v xml:space="preserve">BOŁAZ                    JERZY          </v>
          </cell>
          <cell r="G1032" t="str">
            <v>U-2</v>
          </cell>
          <cell r="H1032" t="str">
            <v>I NAWA</v>
          </cell>
          <cell r="I1032" t="str">
            <v>27-95</v>
          </cell>
          <cell r="J1032" t="str">
            <v>3977</v>
          </cell>
          <cell r="K1032" t="str">
            <v>RU2-MAREKF</v>
          </cell>
          <cell r="L1032" t="str">
            <v>300</v>
          </cell>
          <cell r="M1032" t="str">
            <v>OK55J</v>
          </cell>
          <cell r="N1032" t="str">
            <v/>
          </cell>
        </row>
        <row r="1033">
          <cell r="A1033" t="str">
            <v>STACJA ROBOCZA</v>
          </cell>
          <cell r="B1033" t="str">
            <v>COMPAQ DESKPRO EXD PIII 733</v>
          </cell>
          <cell r="C1033" t="str">
            <v>491-4505</v>
          </cell>
          <cell r="D1033" t="str">
            <v>8036FR4ZE232</v>
          </cell>
          <cell r="E1033" t="str">
            <v>RU2</v>
          </cell>
          <cell r="F1033" t="str">
            <v xml:space="preserve">PARAS                    JAN            </v>
          </cell>
          <cell r="G1033" t="str">
            <v>U-2</v>
          </cell>
          <cell r="H1033" t="str">
            <v>I NAWA</v>
          </cell>
          <cell r="I1033" t="str">
            <v>40-99</v>
          </cell>
          <cell r="J1033" t="str">
            <v>1259</v>
          </cell>
          <cell r="K1033" t="str">
            <v>491-04505</v>
          </cell>
          <cell r="L1033" t="str">
            <v>733</v>
          </cell>
          <cell r="M1033" t="str">
            <v>OK55J</v>
          </cell>
          <cell r="N1033" t="str">
            <v>127</v>
          </cell>
        </row>
        <row r="1034">
          <cell r="A1034" t="str">
            <v>STACJA ROBOCZA</v>
          </cell>
          <cell r="B1034" t="str">
            <v>DELL Optiplex GX1L 266</v>
          </cell>
          <cell r="C1034" t="str">
            <v>491-3382</v>
          </cell>
          <cell r="D1034" t="str">
            <v>NM1B8</v>
          </cell>
          <cell r="E1034" t="str">
            <v>RU2</v>
          </cell>
          <cell r="F1034" t="str">
            <v xml:space="preserve">GUDAJCZYK                DARIUSZ        </v>
          </cell>
          <cell r="G1034" t="str">
            <v>U-2</v>
          </cell>
          <cell r="H1034" t="str">
            <v>I NAWA</v>
          </cell>
          <cell r="I1034" t="str">
            <v>17-25</v>
          </cell>
          <cell r="J1034" t="str">
            <v>3733</v>
          </cell>
          <cell r="K1034" t="str">
            <v>491-03382</v>
          </cell>
          <cell r="L1034" t="str">
            <v>266</v>
          </cell>
          <cell r="M1034" t="str">
            <v/>
          </cell>
          <cell r="N1034" t="str">
            <v>96</v>
          </cell>
        </row>
        <row r="1035">
          <cell r="A1035" t="str">
            <v>STACJA ROBOCZA</v>
          </cell>
          <cell r="B1035" t="str">
            <v>DELL Optiplex GX150</v>
          </cell>
          <cell r="C1035" t="str">
            <v>491-4796</v>
          </cell>
          <cell r="D1035" t="str">
            <v>6NRX60J</v>
          </cell>
          <cell r="E1035" t="str">
            <v>RU2</v>
          </cell>
          <cell r="F1035" t="str">
            <v xml:space="preserve">KRÓL                     ZBIGNIEW       </v>
          </cell>
          <cell r="G1035" t="str">
            <v>U-2</v>
          </cell>
          <cell r="H1035" t="str">
            <v>I NAWA</v>
          </cell>
          <cell r="I1035" t="str">
            <v>17-25</v>
          </cell>
          <cell r="J1035" t="str">
            <v>405</v>
          </cell>
          <cell r="K1035" t="str">
            <v>491-04796</v>
          </cell>
          <cell r="L1035" t="str">
            <v>1000</v>
          </cell>
          <cell r="M1035" t="str">
            <v/>
          </cell>
          <cell r="N1035" t="str">
            <v>255</v>
          </cell>
        </row>
        <row r="1036">
          <cell r="A1036" t="str">
            <v>STACJA ROBOCZA</v>
          </cell>
          <cell r="B1036" t="str">
            <v>NEC PMVT Desktop P III 450</v>
          </cell>
          <cell r="C1036" t="str">
            <v>491-3795</v>
          </cell>
          <cell r="D1036" t="str">
            <v>0695109</v>
          </cell>
          <cell r="E1036" t="str">
            <v>RU2</v>
          </cell>
          <cell r="F1036" t="str">
            <v xml:space="preserve">FIT                      MAREK          </v>
          </cell>
          <cell r="G1036" t="str">
            <v>U-2</v>
          </cell>
          <cell r="H1036" t="str">
            <v>I NAWA</v>
          </cell>
          <cell r="I1036" t="str">
            <v>41-01</v>
          </cell>
          <cell r="J1036" t="str">
            <v>197</v>
          </cell>
          <cell r="K1036" t="str">
            <v>491-03795</v>
          </cell>
          <cell r="L1036" t="str">
            <v>450</v>
          </cell>
          <cell r="M1036" t="str">
            <v/>
          </cell>
          <cell r="N1036" t="str">
            <v>64</v>
          </cell>
        </row>
        <row r="1037">
          <cell r="A1037" t="str">
            <v>STACJA ROBOCZA</v>
          </cell>
          <cell r="B1037" t="str">
            <v>NEC PowerMate VT Destop P III 450</v>
          </cell>
          <cell r="C1037" t="str">
            <v>491-4047</v>
          </cell>
          <cell r="D1037" t="str">
            <v>0722109</v>
          </cell>
          <cell r="E1037" t="str">
            <v>RU2</v>
          </cell>
          <cell r="F1037" t="str">
            <v xml:space="preserve">SZEWC                    GRZEGORZ       </v>
          </cell>
          <cell r="G1037" t="str">
            <v>U-2</v>
          </cell>
          <cell r="H1037" t="str">
            <v>104</v>
          </cell>
          <cell r="I1037" t="str">
            <v>13-49</v>
          </cell>
          <cell r="J1037" t="str">
            <v>1002</v>
          </cell>
          <cell r="K1037" t="str">
            <v>RU2_GRZEGORZS</v>
          </cell>
          <cell r="L1037" t="str">
            <v>450</v>
          </cell>
          <cell r="M1037" t="str">
            <v/>
          </cell>
          <cell r="N1037" t="str">
            <v/>
          </cell>
        </row>
        <row r="1038">
          <cell r="A1038" t="str">
            <v>STACJA ROBOCZA</v>
          </cell>
          <cell r="B1038" t="str">
            <v>NEC POWER MATE PIII 450</v>
          </cell>
          <cell r="C1038" t="str">
            <v>491-3965</v>
          </cell>
          <cell r="D1038" t="str">
            <v>Z0015109</v>
          </cell>
          <cell r="E1038" t="str">
            <v>RU2</v>
          </cell>
          <cell r="F1038" t="str">
            <v xml:space="preserve">WIECZOREK                ZBIGNIEW       </v>
          </cell>
          <cell r="G1038" t="str">
            <v>U-2</v>
          </cell>
          <cell r="H1038" t="str">
            <v>I NAWA</v>
          </cell>
          <cell r="I1038" t="str">
            <v>41-01</v>
          </cell>
          <cell r="J1038" t="str">
            <v>1093</v>
          </cell>
          <cell r="K1038" t="str">
            <v>491-03965</v>
          </cell>
          <cell r="L1038" t="str">
            <v>450</v>
          </cell>
          <cell r="M1038" t="str">
            <v/>
          </cell>
          <cell r="N1038" t="str">
            <v>64</v>
          </cell>
        </row>
        <row r="1039">
          <cell r="A1039" t="str">
            <v>STACJA ROBOCZA</v>
          </cell>
          <cell r="B1039" t="str">
            <v>COMPAQ DESKPRO 2000 DT 5120 M1080</v>
          </cell>
          <cell r="C1039" t="str">
            <v>491-2740</v>
          </cell>
          <cell r="D1039" t="str">
            <v>8651HVS51685</v>
          </cell>
          <cell r="E1039" t="str">
            <v>RU3</v>
          </cell>
          <cell r="F1039" t="str">
            <v xml:space="preserve">KOWALCZYK                KAZIMIERZ      </v>
          </cell>
          <cell r="G1039" t="str">
            <v>U-2</v>
          </cell>
          <cell r="H1039" t="str">
            <v>III NAWA</v>
          </cell>
          <cell r="I1039" t="str">
            <v>27-56</v>
          </cell>
          <cell r="J1039" t="str">
            <v>447</v>
          </cell>
          <cell r="K1039" t="str">
            <v>491-02740</v>
          </cell>
          <cell r="L1039" t="str">
            <v>120</v>
          </cell>
          <cell r="M1039" t="str">
            <v/>
          </cell>
          <cell r="N1039" t="str">
            <v>64</v>
          </cell>
        </row>
        <row r="1040">
          <cell r="A1040" t="str">
            <v>STACJA ROBOCZA</v>
          </cell>
          <cell r="B1040" t="str">
            <v>ZENITH Z STATION P200</v>
          </cell>
          <cell r="C1040" t="str">
            <v>491-3044</v>
          </cell>
          <cell r="D1040" t="str">
            <v>GVDD72905430</v>
          </cell>
          <cell r="E1040" t="str">
            <v>RU3</v>
          </cell>
          <cell r="F1040" t="str">
            <v xml:space="preserve">DYRKS                    ZBIGNIEW       </v>
          </cell>
          <cell r="G1040" t="str">
            <v>U-2</v>
          </cell>
          <cell r="H1040" t="str">
            <v>III NAWA</v>
          </cell>
          <cell r="I1040" t="str">
            <v>27-56</v>
          </cell>
          <cell r="J1040" t="str">
            <v>176</v>
          </cell>
          <cell r="K1040" t="str">
            <v>491-03044</v>
          </cell>
          <cell r="L1040" t="str">
            <v>200</v>
          </cell>
          <cell r="M1040" t="str">
            <v>OK55J</v>
          </cell>
          <cell r="N1040" t="str">
            <v>64</v>
          </cell>
        </row>
        <row r="1041">
          <cell r="A1041" t="str">
            <v>STACJA ROBOCZA</v>
          </cell>
          <cell r="B1041" t="str">
            <v>COMPAQ DESKPRO EXD PIII 733</v>
          </cell>
          <cell r="C1041" t="str">
            <v>491-4426</v>
          </cell>
          <cell r="D1041" t="str">
            <v>8037FR4Z2729</v>
          </cell>
          <cell r="E1041" t="str">
            <v>RU3</v>
          </cell>
          <cell r="F1041" t="str">
            <v xml:space="preserve">SAKTURA-MAJZNER          LUCYNA         </v>
          </cell>
          <cell r="G1041" t="str">
            <v>U-2</v>
          </cell>
          <cell r="H1041" t="str">
            <v>CENTR-NARZ</v>
          </cell>
          <cell r="I1041" t="str">
            <v>27-54</v>
          </cell>
          <cell r="J1041" t="str">
            <v>3684</v>
          </cell>
          <cell r="K1041" t="str">
            <v>491-04426</v>
          </cell>
          <cell r="L1041" t="str">
            <v>733</v>
          </cell>
          <cell r="M1041" t="str">
            <v/>
          </cell>
          <cell r="N1041" t="str">
            <v>127</v>
          </cell>
        </row>
        <row r="1042">
          <cell r="A1042" t="str">
            <v>STACJA ROBOCZA</v>
          </cell>
          <cell r="B1042" t="str">
            <v>COMPAQ DESKPRO EXD PIII 733</v>
          </cell>
          <cell r="C1042" t="str">
            <v>491-4496</v>
          </cell>
          <cell r="D1042" t="str">
            <v>8036FR4ZE237</v>
          </cell>
          <cell r="E1042" t="str">
            <v>RU3</v>
          </cell>
          <cell r="F1042" t="str">
            <v xml:space="preserve">KLIMCZYK                 PAWEŁ          </v>
          </cell>
          <cell r="G1042" t="str">
            <v>U-2</v>
          </cell>
          <cell r="H1042" t="str">
            <v>105</v>
          </cell>
          <cell r="I1042" t="str">
            <v>17-22</v>
          </cell>
          <cell r="J1042" t="str">
            <v>1455</v>
          </cell>
          <cell r="K1042" t="str">
            <v>491-04496</v>
          </cell>
          <cell r="L1042" t="str">
            <v>733</v>
          </cell>
          <cell r="M1042" t="str">
            <v>OK55J</v>
          </cell>
          <cell r="N1042" t="str">
            <v>127</v>
          </cell>
        </row>
        <row r="1043">
          <cell r="A1043" t="str">
            <v>STACJA ROBOCZA</v>
          </cell>
          <cell r="B1043" t="str">
            <v>DELL Optiplex GX150</v>
          </cell>
          <cell r="C1043" t="str">
            <v>491-4795</v>
          </cell>
          <cell r="D1043" t="str">
            <v>7SRX60J</v>
          </cell>
          <cell r="E1043" t="str">
            <v>RU3</v>
          </cell>
          <cell r="F1043" t="str">
            <v xml:space="preserve">KACZMAREK                WALDEMAR       </v>
          </cell>
          <cell r="G1043" t="str">
            <v>U-2</v>
          </cell>
          <cell r="H1043" t="str">
            <v>102 A</v>
          </cell>
          <cell r="I1043" t="str">
            <v>15-17</v>
          </cell>
          <cell r="J1043" t="str">
            <v>1513</v>
          </cell>
          <cell r="K1043" t="str">
            <v>491-04795</v>
          </cell>
          <cell r="L1043" t="str">
            <v>1000</v>
          </cell>
          <cell r="M1043" t="str">
            <v/>
          </cell>
          <cell r="N1043" t="str">
            <v>255</v>
          </cell>
        </row>
        <row r="1044">
          <cell r="A1044" t="str">
            <v>STACJA ROBOCZA</v>
          </cell>
          <cell r="B1044" t="str">
            <v>KOMPUTER PC/AT</v>
          </cell>
          <cell r="C1044" t="str">
            <v>491-1620/1631</v>
          </cell>
          <cell r="D1044" t="str">
            <v>563/07/91</v>
          </cell>
          <cell r="E1044" t="str">
            <v>RU3</v>
          </cell>
          <cell r="F1044" t="str">
            <v xml:space="preserve">ŚLUSARCZYK               DANUTA         </v>
          </cell>
          <cell r="G1044" t="str">
            <v>U-2</v>
          </cell>
          <cell r="H1044" t="str">
            <v>CENTR-NARZ</v>
          </cell>
          <cell r="I1044" t="str">
            <v>27-54</v>
          </cell>
          <cell r="J1044" t="str">
            <v>1297</v>
          </cell>
          <cell r="K1044" t="str">
            <v>491-01620-1631</v>
          </cell>
          <cell r="L1044" t="str">
            <v>333</v>
          </cell>
          <cell r="M1044" t="str">
            <v/>
          </cell>
          <cell r="N1044" t="str">
            <v>64</v>
          </cell>
        </row>
        <row r="1045">
          <cell r="A1045" t="str">
            <v>STACJA ROBOCZA</v>
          </cell>
          <cell r="B1045" t="str">
            <v>ZENITH Z STATION P166</v>
          </cell>
          <cell r="C1045" t="str">
            <v>491-3112</v>
          </cell>
          <cell r="D1045" t="str">
            <v>1520087</v>
          </cell>
          <cell r="E1045" t="str">
            <v>RU3</v>
          </cell>
          <cell r="F1045" t="str">
            <v xml:space="preserve">DĘBOWSKA                 BOŻENA         </v>
          </cell>
          <cell r="G1045" t="str">
            <v>U-2</v>
          </cell>
          <cell r="H1045" t="str">
            <v>CENTR-NARZ</v>
          </cell>
          <cell r="I1045" t="str">
            <v>27-54</v>
          </cell>
          <cell r="J1045" t="str">
            <v>2577</v>
          </cell>
          <cell r="K1045" t="str">
            <v>491-03112</v>
          </cell>
          <cell r="L1045" t="str">
            <v>166</v>
          </cell>
          <cell r="M1045" t="str">
            <v/>
          </cell>
          <cell r="N1045" t="str">
            <v>64</v>
          </cell>
        </row>
        <row r="1046">
          <cell r="A1046" t="str">
            <v>STACJA ROBOCZA</v>
          </cell>
          <cell r="B1046" t="str">
            <v>DELL Optiplex GX1L 266</v>
          </cell>
          <cell r="C1046" t="str">
            <v>491-3326</v>
          </cell>
          <cell r="D1046" t="str">
            <v>NM1HN</v>
          </cell>
          <cell r="E1046" t="str">
            <v>RU3</v>
          </cell>
          <cell r="F1046" t="str">
            <v xml:space="preserve">PYTLIŃSKI                DARIUSZ        </v>
          </cell>
          <cell r="G1046" t="str">
            <v>U-2</v>
          </cell>
          <cell r="H1046" t="str">
            <v>I NAWA</v>
          </cell>
          <cell r="I1046" t="str">
            <v>17-22</v>
          </cell>
          <cell r="J1046" t="str">
            <v>792</v>
          </cell>
          <cell r="K1046" t="str">
            <v>491-03326</v>
          </cell>
          <cell r="L1046" t="str">
            <v>266</v>
          </cell>
          <cell r="M1046" t="str">
            <v/>
          </cell>
          <cell r="N1046" t="str">
            <v>64</v>
          </cell>
        </row>
        <row r="1047">
          <cell r="A1047" t="str">
            <v>STACJA ROBOCZA</v>
          </cell>
          <cell r="B1047" t="str">
            <v>OPTIMUS 386DX</v>
          </cell>
          <cell r="C1047" t="str">
            <v>491-2039</v>
          </cell>
          <cell r="D1047" t="str">
            <v>AMI457902</v>
          </cell>
          <cell r="E1047" t="str">
            <v>RU3</v>
          </cell>
          <cell r="F1047" t="str">
            <v xml:space="preserve">KAMIŃSKI                 KAZIMIERZ      </v>
          </cell>
          <cell r="G1047" t="str">
            <v>U-2</v>
          </cell>
          <cell r="H1047" t="str">
            <v>I NAWA</v>
          </cell>
          <cell r="I1047" t="str">
            <v>17-24</v>
          </cell>
          <cell r="J1047" t="str">
            <v>456</v>
          </cell>
          <cell r="K1047" t="str">
            <v>491-02039</v>
          </cell>
          <cell r="L1047" t="str">
            <v>366</v>
          </cell>
          <cell r="M1047" t="str">
            <v/>
          </cell>
          <cell r="N1047" t="str">
            <v>64</v>
          </cell>
        </row>
        <row r="1048">
          <cell r="A1048" t="str">
            <v>STACJA ROBOCZA</v>
          </cell>
          <cell r="B1048" t="str">
            <v>ZENITH Z STATION P166</v>
          </cell>
          <cell r="C1048" t="str">
            <v>491-2994</v>
          </cell>
          <cell r="D1048" t="str">
            <v>GVDD72904635</v>
          </cell>
          <cell r="E1048" t="str">
            <v>RU3</v>
          </cell>
          <cell r="F1048" t="str">
            <v xml:space="preserve">SIDEK                    JAN            </v>
          </cell>
          <cell r="G1048" t="str">
            <v>U-2</v>
          </cell>
          <cell r="H1048" t="str">
            <v>CENTR-NARZ</v>
          </cell>
          <cell r="I1048" t="str">
            <v>27-52</v>
          </cell>
          <cell r="J1048" t="str">
            <v>1771</v>
          </cell>
          <cell r="K1048" t="str">
            <v>491-02994</v>
          </cell>
          <cell r="L1048" t="str">
            <v>166</v>
          </cell>
          <cell r="M1048" t="str">
            <v/>
          </cell>
          <cell r="N1048" t="str">
            <v>64</v>
          </cell>
        </row>
        <row r="1049">
          <cell r="A1049" t="str">
            <v>STACJA ROBOCZA</v>
          </cell>
          <cell r="B1049" t="str">
            <v>NEC PowerMate VT Destop P III 450</v>
          </cell>
          <cell r="C1049" t="str">
            <v>491-3858</v>
          </cell>
          <cell r="D1049" t="str">
            <v>0674109</v>
          </cell>
          <cell r="E1049" t="str">
            <v>RU3</v>
          </cell>
          <cell r="F1049" t="str">
            <v xml:space="preserve">MOTYL                    BOGDAN         </v>
          </cell>
          <cell r="G1049" t="str">
            <v>U-2</v>
          </cell>
          <cell r="H1049" t="str">
            <v>63</v>
          </cell>
          <cell r="I1049" t="str">
            <v>21-68</v>
          </cell>
          <cell r="J1049" t="str">
            <v>4339</v>
          </cell>
          <cell r="K1049" t="str">
            <v>491-03858</v>
          </cell>
          <cell r="L1049" t="str">
            <v>450</v>
          </cell>
          <cell r="M1049" t="str">
            <v/>
          </cell>
          <cell r="N1049" t="str">
            <v>64</v>
          </cell>
        </row>
        <row r="1050">
          <cell r="A1050" t="str">
            <v>STACJA ROBOCZA</v>
          </cell>
          <cell r="B1050" t="str">
            <v>COMPAQ DESKPRO EXD PIII 733</v>
          </cell>
          <cell r="C1050" t="str">
            <v>491-4242</v>
          </cell>
          <cell r="D1050" t="str">
            <v>8036FR4ZE287</v>
          </cell>
          <cell r="E1050" t="str">
            <v>RU3</v>
          </cell>
          <cell r="F1050" t="str">
            <v xml:space="preserve">ADAMUS                   MAREK          </v>
          </cell>
          <cell r="G1050" t="str">
            <v>U-2</v>
          </cell>
          <cell r="H1050" t="str">
            <v>III NAWA</v>
          </cell>
          <cell r="I1050" t="str">
            <v>22-95</v>
          </cell>
          <cell r="J1050" t="str">
            <v>9147</v>
          </cell>
          <cell r="K1050" t="str">
            <v>491-04242</v>
          </cell>
          <cell r="L1050" t="str">
            <v>733</v>
          </cell>
          <cell r="M1050" t="str">
            <v/>
          </cell>
          <cell r="N1050" t="str">
            <v>127</v>
          </cell>
        </row>
        <row r="1051">
          <cell r="A1051" t="str">
            <v>STACJA ROBOCZA</v>
          </cell>
          <cell r="B1051" t="str">
            <v>DELL Optiplex GX150</v>
          </cell>
          <cell r="C1051" t="str">
            <v>491-4856</v>
          </cell>
          <cell r="D1051" t="str">
            <v>H0RX60J</v>
          </cell>
          <cell r="E1051" t="str">
            <v>RU3</v>
          </cell>
          <cell r="F1051" t="str">
            <v xml:space="preserve">RĄCZKIEWICZ              DANUTA         </v>
          </cell>
          <cell r="G1051" t="str">
            <v>U-2</v>
          </cell>
          <cell r="H1051" t="str">
            <v>III NAWA</v>
          </cell>
          <cell r="I1051" t="str">
            <v>17-23</v>
          </cell>
          <cell r="J1051" t="str">
            <v>9666</v>
          </cell>
          <cell r="K1051" t="str">
            <v>491-04856</v>
          </cell>
          <cell r="L1051" t="str">
            <v>1000</v>
          </cell>
          <cell r="M1051" t="str">
            <v/>
          </cell>
          <cell r="N1051" t="str">
            <v>255</v>
          </cell>
        </row>
        <row r="1052">
          <cell r="A1052" t="str">
            <v>STACJA ROBOCZA</v>
          </cell>
          <cell r="B1052" t="str">
            <v>DELL Optiplex GX150</v>
          </cell>
          <cell r="C1052" t="str">
            <v>491-4794</v>
          </cell>
          <cell r="D1052" t="str">
            <v>JQRX60J</v>
          </cell>
          <cell r="E1052" t="str">
            <v>RU3</v>
          </cell>
          <cell r="F1052" t="str">
            <v xml:space="preserve">KABZIŃSKI                MARIUSZ        </v>
          </cell>
          <cell r="G1052" t="str">
            <v>U-2</v>
          </cell>
          <cell r="H1052" t="str">
            <v>101B</v>
          </cell>
          <cell r="I1052" t="str">
            <v>10-50</v>
          </cell>
          <cell r="J1052" t="str">
            <v>8988</v>
          </cell>
          <cell r="K1052" t="str">
            <v>491-04794</v>
          </cell>
          <cell r="L1052" t="str">
            <v>1000</v>
          </cell>
          <cell r="M1052" t="str">
            <v/>
          </cell>
          <cell r="N1052" t="str">
            <v>255</v>
          </cell>
        </row>
        <row r="1053">
          <cell r="A1053" t="str">
            <v>STACJA ROBOCZA</v>
          </cell>
          <cell r="B1053" t="str">
            <v>DELL Optiplex GX260 SD</v>
          </cell>
          <cell r="C1053" t="str">
            <v>491-5129</v>
          </cell>
          <cell r="D1053" t="str">
            <v>6JYGL0J</v>
          </cell>
          <cell r="E1053" t="str">
            <v>RU3</v>
          </cell>
          <cell r="F1053" t="str">
            <v xml:space="preserve">DĘBOWSKA                 BOŻENA         </v>
          </cell>
          <cell r="G1053" t="str">
            <v>U-2</v>
          </cell>
          <cell r="H1053" t="str">
            <v>CENTR-NARZ</v>
          </cell>
          <cell r="I1053" t="str">
            <v>27-54</v>
          </cell>
          <cell r="J1053" t="str">
            <v>2577</v>
          </cell>
          <cell r="K1053" t="str">
            <v>491-05129</v>
          </cell>
          <cell r="L1053" t="str">
            <v>2400</v>
          </cell>
          <cell r="M1053" t="str">
            <v/>
          </cell>
          <cell r="N1053" t="str">
            <v>254</v>
          </cell>
        </row>
        <row r="1054">
          <cell r="A1054" t="str">
            <v>STACJA ROBOCZA</v>
          </cell>
          <cell r="B1054" t="str">
            <v>NEC PowerMate VT Destop P III 450</v>
          </cell>
          <cell r="C1054" t="str">
            <v>491-4037</v>
          </cell>
          <cell r="D1054" t="str">
            <v>0741109</v>
          </cell>
          <cell r="E1054" t="str">
            <v>RU4</v>
          </cell>
          <cell r="F1054" t="str">
            <v xml:space="preserve">PARUZEL                  JAN            </v>
          </cell>
          <cell r="G1054" t="str">
            <v>U-2</v>
          </cell>
          <cell r="H1054" t="str">
            <v>PRZYBUDÓWK</v>
          </cell>
          <cell r="I1054" t="str">
            <v>17-20</v>
          </cell>
          <cell r="J1054" t="str">
            <v>786</v>
          </cell>
          <cell r="K1054" t="str">
            <v>491-04037</v>
          </cell>
          <cell r="L1054" t="str">
            <v>450</v>
          </cell>
          <cell r="M1054" t="str">
            <v/>
          </cell>
          <cell r="N1054" t="str">
            <v>64</v>
          </cell>
        </row>
        <row r="1055">
          <cell r="A1055" t="str">
            <v>STACJA ROBOCZA</v>
          </cell>
          <cell r="B1055" t="str">
            <v>COMPAQ DESKPRO 2000 DT 5120 M1080</v>
          </cell>
          <cell r="C1055" t="str">
            <v>491-2749</v>
          </cell>
          <cell r="D1055" t="str">
            <v>8651HVS51696</v>
          </cell>
          <cell r="E1055" t="str">
            <v>RU4</v>
          </cell>
          <cell r="F1055" t="str">
            <v xml:space="preserve">MYSŁOWSKI                DARIUSZ        </v>
          </cell>
          <cell r="G1055" t="str">
            <v>U-2</v>
          </cell>
          <cell r="H1055" t="str">
            <v>III NAWA</v>
          </cell>
          <cell r="I1055" t="str">
            <v>34-56</v>
          </cell>
          <cell r="J1055" t="str">
            <v>4720</v>
          </cell>
          <cell r="K1055" t="str">
            <v>491-02749</v>
          </cell>
          <cell r="L1055" t="str">
            <v>120</v>
          </cell>
          <cell r="M1055" t="str">
            <v/>
          </cell>
          <cell r="N1055" t="str">
            <v>64</v>
          </cell>
        </row>
        <row r="1056">
          <cell r="A1056" t="str">
            <v>STACJA ROBOCZA</v>
          </cell>
          <cell r="B1056" t="str">
            <v>KOMPUTER 386DX</v>
          </cell>
          <cell r="C1056" t="str">
            <v>491-2075</v>
          </cell>
          <cell r="D1056" t="str">
            <v>3578/043</v>
          </cell>
          <cell r="E1056" t="str">
            <v>RU4</v>
          </cell>
          <cell r="F1056" t="str">
            <v xml:space="preserve">JUSZCZYK                 STEFAN         </v>
          </cell>
          <cell r="G1056" t="str">
            <v>U-2</v>
          </cell>
          <cell r="H1056" t="str">
            <v>PRZYBUDÓWK</v>
          </cell>
          <cell r="I1056" t="str">
            <v>34-56</v>
          </cell>
          <cell r="J1056" t="str">
            <v>316</v>
          </cell>
          <cell r="K1056" t="str">
            <v>491-02075</v>
          </cell>
          <cell r="L1056" t="str">
            <v>550</v>
          </cell>
          <cell r="M1056" t="str">
            <v/>
          </cell>
          <cell r="N1056" t="str">
            <v>128</v>
          </cell>
        </row>
        <row r="1057">
          <cell r="A1057" t="str">
            <v>STACJA ROBOCZA</v>
          </cell>
          <cell r="B1057" t="str">
            <v>COMPAQ DESKPRO EXD PIII 733</v>
          </cell>
          <cell r="C1057" t="str">
            <v>491-4249</v>
          </cell>
          <cell r="D1057" t="str">
            <v>8036FR4ZE550</v>
          </cell>
          <cell r="E1057" t="str">
            <v>RU4</v>
          </cell>
          <cell r="F1057" t="str">
            <v xml:space="preserve">TKACZYŃSKI               ZENON          </v>
          </cell>
          <cell r="G1057" t="str">
            <v>U-48</v>
          </cell>
          <cell r="H1057" t="str">
            <v>18</v>
          </cell>
          <cell r="I1057" t="str">
            <v>11-76</v>
          </cell>
          <cell r="J1057" t="str">
            <v>1026</v>
          </cell>
          <cell r="K1057" t="str">
            <v>491-04249</v>
          </cell>
          <cell r="L1057" t="str">
            <v>733</v>
          </cell>
          <cell r="M1057" t="str">
            <v/>
          </cell>
          <cell r="N1057" t="str">
            <v>255</v>
          </cell>
        </row>
        <row r="1058">
          <cell r="A1058" t="str">
            <v>STACJA ROBOCZA</v>
          </cell>
          <cell r="B1058" t="str">
            <v>KOMPUTER 486DX</v>
          </cell>
          <cell r="C1058" t="str">
            <v>491-1620/8819</v>
          </cell>
          <cell r="D1058" t="str">
            <v>8819/114</v>
          </cell>
          <cell r="E1058" t="str">
            <v>RU4</v>
          </cell>
          <cell r="F1058" t="str">
            <v xml:space="preserve">MASAPUST                 MAREK          </v>
          </cell>
          <cell r="G1058" t="str">
            <v>U-48</v>
          </cell>
          <cell r="H1058" t="str">
            <v>18</v>
          </cell>
          <cell r="I1058" t="str">
            <v>11-76</v>
          </cell>
          <cell r="J1058" t="str">
            <v>3383</v>
          </cell>
          <cell r="K1058" t="str">
            <v>491-01620-8819</v>
          </cell>
          <cell r="L1058" t="str">
            <v>800</v>
          </cell>
          <cell r="M1058" t="str">
            <v/>
          </cell>
          <cell r="N1058" t="str">
            <v>256</v>
          </cell>
        </row>
        <row r="1059">
          <cell r="A1059" t="str">
            <v>STACJA ROBOCZA</v>
          </cell>
          <cell r="B1059" t="str">
            <v>COMPAQ DESKPRO EXD PIII 733</v>
          </cell>
          <cell r="C1059" t="str">
            <v>491-4431</v>
          </cell>
          <cell r="D1059" t="str">
            <v>8036FR4ZE240</v>
          </cell>
          <cell r="E1059" t="str">
            <v>RU4</v>
          </cell>
          <cell r="F1059" t="str">
            <v xml:space="preserve">MASTERNAK                HENRYK         </v>
          </cell>
          <cell r="G1059" t="str">
            <v>U-2</v>
          </cell>
          <cell r="H1059" t="str">
            <v>PRZYBUDÓWK</v>
          </cell>
          <cell r="I1059" t="str">
            <v>23-78</v>
          </cell>
          <cell r="J1059" t="str">
            <v>625</v>
          </cell>
          <cell r="K1059" t="str">
            <v>491-04431</v>
          </cell>
          <cell r="L1059" t="str">
            <v>733</v>
          </cell>
          <cell r="M1059" t="str">
            <v/>
          </cell>
          <cell r="N1059" t="str">
            <v>127</v>
          </cell>
        </row>
        <row r="1060">
          <cell r="A1060" t="str">
            <v>STACJA ROBOCZA</v>
          </cell>
          <cell r="B1060" t="str">
            <v>KOMPUTER PC/AT</v>
          </cell>
          <cell r="C1060" t="str">
            <v>491-1620/K031</v>
          </cell>
          <cell r="D1060" t="str">
            <v>0B23A</v>
          </cell>
          <cell r="E1060" t="str">
            <v>RU4</v>
          </cell>
          <cell r="F1060" t="str">
            <v xml:space="preserve">MADZIARSKI               TADEUSZ        </v>
          </cell>
          <cell r="G1060" t="str">
            <v>U-2</v>
          </cell>
          <cell r="H1060" t="str">
            <v>PRZYBUDÓWK</v>
          </cell>
          <cell r="I1060" t="str">
            <v>23-45</v>
          </cell>
          <cell r="J1060" t="str">
            <v>636</v>
          </cell>
          <cell r="K1060" t="str">
            <v>491-01620-K031</v>
          </cell>
          <cell r="L1060" t="str">
            <v>366</v>
          </cell>
          <cell r="M1060" t="str">
            <v/>
          </cell>
          <cell r="N1060" t="str">
            <v>192</v>
          </cell>
        </row>
        <row r="1061">
          <cell r="A1061" t="str">
            <v>STACJA ROBOCZA</v>
          </cell>
          <cell r="B1061" t="str">
            <v>KOMPUTER 386DX</v>
          </cell>
          <cell r="C1061" t="str">
            <v>491-2022</v>
          </cell>
          <cell r="D1061" t="str">
            <v>3645</v>
          </cell>
          <cell r="E1061" t="str">
            <v xml:space="preserve">RW </v>
          </cell>
          <cell r="F1061" t="str">
            <v xml:space="preserve">RYBAK                    KRZYSZTOF      </v>
          </cell>
          <cell r="G1061" t="str">
            <v>U-50</v>
          </cell>
          <cell r="H1061" t="str">
            <v>102</v>
          </cell>
          <cell r="I1061" t="str">
            <v>23-62</v>
          </cell>
          <cell r="J1061" t="str">
            <v>847</v>
          </cell>
          <cell r="K1061" t="str">
            <v>491-02022</v>
          </cell>
          <cell r="L1061" t="str">
            <v>366</v>
          </cell>
          <cell r="M1061" t="str">
            <v/>
          </cell>
          <cell r="N1061" t="str">
            <v>64</v>
          </cell>
        </row>
        <row r="1062">
          <cell r="A1062" t="str">
            <v>STACJA ROBOCZA</v>
          </cell>
          <cell r="B1062" t="str">
            <v>COMPAQ DESKPRO EXD PIII 733</v>
          </cell>
          <cell r="C1062" t="str">
            <v>491-4405</v>
          </cell>
          <cell r="D1062" t="str">
            <v>8036FR4ZE572</v>
          </cell>
          <cell r="E1062" t="str">
            <v xml:space="preserve">RW </v>
          </cell>
          <cell r="F1062" t="str">
            <v xml:space="preserve">KOŁODZIEJSKA             ALINA          </v>
          </cell>
          <cell r="G1062" t="str">
            <v>U-50</v>
          </cell>
          <cell r="H1062" t="str">
            <v>105A</v>
          </cell>
          <cell r="I1062" t="str">
            <v>12-30</v>
          </cell>
          <cell r="J1062" t="str">
            <v>125</v>
          </cell>
          <cell r="K1062" t="str">
            <v>491-04405</v>
          </cell>
          <cell r="L1062" t="str">
            <v>733</v>
          </cell>
          <cell r="M1062" t="str">
            <v/>
          </cell>
          <cell r="N1062" t="str">
            <v>127</v>
          </cell>
        </row>
        <row r="1063">
          <cell r="A1063" t="str">
            <v>STACJA ROBOCZA</v>
          </cell>
          <cell r="B1063" t="str">
            <v>DELL Optiplex GX1L 266</v>
          </cell>
          <cell r="C1063" t="str">
            <v>491-3421</v>
          </cell>
          <cell r="D1063" t="str">
            <v>NM1FR</v>
          </cell>
          <cell r="E1063" t="str">
            <v xml:space="preserve">RW </v>
          </cell>
          <cell r="F1063" t="str">
            <v xml:space="preserve">WARACH                   SŁAWOMIR       </v>
          </cell>
          <cell r="G1063" t="str">
            <v>U-50</v>
          </cell>
          <cell r="H1063" t="str">
            <v>101</v>
          </cell>
          <cell r="I1063" t="str">
            <v>14-67</v>
          </cell>
          <cell r="J1063" t="str">
            <v>1094</v>
          </cell>
          <cell r="K1063" t="str">
            <v>491-03421</v>
          </cell>
          <cell r="L1063" t="str">
            <v>266</v>
          </cell>
          <cell r="M1063" t="str">
            <v/>
          </cell>
          <cell r="N1063" t="str">
            <v>96</v>
          </cell>
        </row>
        <row r="1064">
          <cell r="A1064" t="str">
            <v>STACJA ROBOCZA</v>
          </cell>
          <cell r="B1064" t="str">
            <v>DELL Optiplex GX1L 266</v>
          </cell>
          <cell r="C1064" t="str">
            <v>491-3310</v>
          </cell>
          <cell r="D1064" t="str">
            <v>NM14K</v>
          </cell>
          <cell r="E1064" t="str">
            <v xml:space="preserve">RW </v>
          </cell>
          <cell r="F1064" t="str">
            <v xml:space="preserve">WARACH                   SŁAWOMIR       </v>
          </cell>
          <cell r="G1064" t="str">
            <v>U-50</v>
          </cell>
          <cell r="H1064" t="str">
            <v>101</v>
          </cell>
          <cell r="I1064" t="str">
            <v>14-67</v>
          </cell>
          <cell r="J1064" t="str">
            <v>1094</v>
          </cell>
          <cell r="K1064" t="str">
            <v>491-03310</v>
          </cell>
          <cell r="L1064" t="str">
            <v>266</v>
          </cell>
          <cell r="M1064" t="str">
            <v/>
          </cell>
          <cell r="N1064" t="str">
            <v>160</v>
          </cell>
        </row>
        <row r="1065">
          <cell r="A1065" t="str">
            <v>STACJA ROBOCZA</v>
          </cell>
          <cell r="B1065" t="str">
            <v>COMPAQ DESKPRO EXD PIII 733</v>
          </cell>
          <cell r="C1065" t="str">
            <v>491-4424</v>
          </cell>
          <cell r="D1065" t="str">
            <v>8036FR4ZE283</v>
          </cell>
          <cell r="E1065" t="str">
            <v xml:space="preserve">RW </v>
          </cell>
          <cell r="F1065" t="str">
            <v xml:space="preserve">KEMNITZ                  WITOLD         </v>
          </cell>
          <cell r="G1065" t="str">
            <v>U-50</v>
          </cell>
          <cell r="H1065" t="str">
            <v>101</v>
          </cell>
          <cell r="I1065" t="str">
            <v>14-67</v>
          </cell>
          <cell r="J1065" t="str">
            <v>398</v>
          </cell>
          <cell r="K1065" t="str">
            <v>491-04424</v>
          </cell>
          <cell r="L1065" t="str">
            <v>733</v>
          </cell>
          <cell r="M1065" t="str">
            <v/>
          </cell>
          <cell r="N1065" t="str">
            <v>127</v>
          </cell>
        </row>
        <row r="1066">
          <cell r="A1066" t="str">
            <v>STACJA ROBOCZA</v>
          </cell>
          <cell r="B1066" t="str">
            <v>NEC PMVT Desktop P III 450</v>
          </cell>
          <cell r="C1066" t="str">
            <v>491-3825</v>
          </cell>
          <cell r="D1066" t="str">
            <v>0694109</v>
          </cell>
          <cell r="E1066" t="str">
            <v xml:space="preserve">RW </v>
          </cell>
          <cell r="F1066" t="str">
            <v xml:space="preserve">WACH                     MARIAN         </v>
          </cell>
          <cell r="G1066" t="str">
            <v>U20/2</v>
          </cell>
          <cell r="H1066" t="str">
            <v>7</v>
          </cell>
          <cell r="I1066" t="str">
            <v>23-46</v>
          </cell>
          <cell r="J1066" t="str">
            <v>1087</v>
          </cell>
          <cell r="K1066" t="str">
            <v/>
          </cell>
          <cell r="L1066" t="str">
            <v>450</v>
          </cell>
          <cell r="M1066" t="str">
            <v/>
          </cell>
          <cell r="N1066" t="str">
            <v/>
          </cell>
        </row>
        <row r="1067">
          <cell r="A1067" t="str">
            <v>STACJA ROBOCZA</v>
          </cell>
          <cell r="B1067" t="str">
            <v>NEC PMVT Desktop P III 450</v>
          </cell>
          <cell r="C1067" t="str">
            <v>491-3783</v>
          </cell>
          <cell r="D1067" t="str">
            <v>0689109</v>
          </cell>
          <cell r="E1067" t="str">
            <v xml:space="preserve">RW </v>
          </cell>
          <cell r="F1067" t="str">
            <v xml:space="preserve">REJNIAK                  KRZYSZTOF      </v>
          </cell>
          <cell r="G1067" t="str">
            <v>U-50</v>
          </cell>
          <cell r="H1067" t="str">
            <v>19</v>
          </cell>
          <cell r="I1067" t="str">
            <v>23-74</v>
          </cell>
          <cell r="J1067" t="str">
            <v>830</v>
          </cell>
          <cell r="K1067" t="str">
            <v>491-03783</v>
          </cell>
          <cell r="L1067" t="str">
            <v>450</v>
          </cell>
          <cell r="M1067" t="str">
            <v/>
          </cell>
          <cell r="N1067" t="str">
            <v>128</v>
          </cell>
        </row>
        <row r="1068">
          <cell r="A1068" t="str">
            <v>STACJA ROBOCZA</v>
          </cell>
          <cell r="B1068" t="str">
            <v>KOMPUTER 386DX</v>
          </cell>
          <cell r="C1068" t="str">
            <v>491-2023</v>
          </cell>
          <cell r="D1068" t="str">
            <v>3649/043</v>
          </cell>
          <cell r="E1068" t="str">
            <v xml:space="preserve">RW </v>
          </cell>
          <cell r="F1068" t="str">
            <v xml:space="preserve">ŻUREK                    JAN            </v>
          </cell>
          <cell r="G1068" t="str">
            <v>U-50</v>
          </cell>
          <cell r="H1068" t="str">
            <v>27A</v>
          </cell>
          <cell r="I1068" t="str">
            <v>23-50</v>
          </cell>
          <cell r="J1068" t="str">
            <v>1140</v>
          </cell>
          <cell r="K1068" t="str">
            <v>491-02023</v>
          </cell>
          <cell r="L1068" t="str">
            <v>366</v>
          </cell>
          <cell r="M1068" t="str">
            <v/>
          </cell>
          <cell r="N1068" t="str">
            <v>128</v>
          </cell>
        </row>
        <row r="1069">
          <cell r="A1069" t="str">
            <v>STACJA ROBOCZA</v>
          </cell>
          <cell r="B1069" t="str">
            <v>COMPAQ DESKPRO EXD PIII 733</v>
          </cell>
          <cell r="C1069" t="str">
            <v>491-4447</v>
          </cell>
          <cell r="D1069" t="str">
            <v>8036FR4Z6579</v>
          </cell>
          <cell r="E1069" t="str">
            <v xml:space="preserve">RW </v>
          </cell>
          <cell r="F1069" t="str">
            <v xml:space="preserve">MARKOWIAK                DOROTA         </v>
          </cell>
          <cell r="G1069" t="str">
            <v>U-50</v>
          </cell>
          <cell r="H1069" t="str">
            <v>105</v>
          </cell>
          <cell r="I1069" t="str">
            <v>21-28</v>
          </cell>
          <cell r="J1069" t="str">
            <v>3604</v>
          </cell>
          <cell r="K1069" t="str">
            <v>491-04447</v>
          </cell>
          <cell r="L1069" t="str">
            <v>733</v>
          </cell>
          <cell r="M1069" t="str">
            <v/>
          </cell>
          <cell r="N1069" t="str">
            <v>127</v>
          </cell>
        </row>
        <row r="1070">
          <cell r="A1070" t="str">
            <v>STACJA ROBOCZA</v>
          </cell>
          <cell r="B1070" t="str">
            <v>DELL Optiplex GX1L 266</v>
          </cell>
          <cell r="C1070" t="str">
            <v>491-3219</v>
          </cell>
          <cell r="D1070" t="str">
            <v>NM14T</v>
          </cell>
          <cell r="E1070" t="str">
            <v xml:space="preserve">RW </v>
          </cell>
          <cell r="F1070" t="str">
            <v xml:space="preserve">MAJDA                    JERZY          </v>
          </cell>
          <cell r="G1070" t="str">
            <v>U-50</v>
          </cell>
          <cell r="H1070" t="str">
            <v>105</v>
          </cell>
          <cell r="I1070" t="str">
            <v/>
          </cell>
          <cell r="J1070" t="str">
            <v>9284</v>
          </cell>
          <cell r="K1070" t="str">
            <v>491-03219</v>
          </cell>
          <cell r="L1070" t="str">
            <v>266</v>
          </cell>
          <cell r="M1070" t="str">
            <v/>
          </cell>
          <cell r="N1070" t="str">
            <v>160</v>
          </cell>
        </row>
        <row r="1071">
          <cell r="A1071" t="str">
            <v>STACJA ROBOCZA</v>
          </cell>
          <cell r="B1071" t="str">
            <v>DELL Optiplex GX260 SD</v>
          </cell>
          <cell r="C1071" t="str">
            <v>491-5110</v>
          </cell>
          <cell r="D1071" t="str">
            <v>1JYGL0J</v>
          </cell>
          <cell r="E1071" t="str">
            <v xml:space="preserve">RW </v>
          </cell>
          <cell r="F1071" t="str">
            <v xml:space="preserve">JAKIELARZ                WIESŁAW        </v>
          </cell>
          <cell r="G1071" t="str">
            <v>U-50</v>
          </cell>
          <cell r="H1071" t="str">
            <v>101</v>
          </cell>
          <cell r="I1071" t="str">
            <v>14-67</v>
          </cell>
          <cell r="J1071" t="str">
            <v>332</v>
          </cell>
          <cell r="K1071" t="str">
            <v>491-05110</v>
          </cell>
          <cell r="L1071" t="str">
            <v>2400</v>
          </cell>
          <cell r="M1071" t="str">
            <v/>
          </cell>
          <cell r="N1071" t="str">
            <v>254</v>
          </cell>
        </row>
        <row r="1072">
          <cell r="A1072" t="str">
            <v>STACJA ROBOCZA</v>
          </cell>
          <cell r="B1072" t="str">
            <v>ZENITH Z STATION P166</v>
          </cell>
          <cell r="C1072" t="str">
            <v>491-3102</v>
          </cell>
          <cell r="D1072" t="str">
            <v>GVDD72905582</v>
          </cell>
          <cell r="E1072" t="str">
            <v xml:space="preserve">RW </v>
          </cell>
          <cell r="F1072" t="str">
            <v xml:space="preserve">BRZOZOWSKI               WŁADYSŁAW      </v>
          </cell>
          <cell r="G1072" t="str">
            <v>U-50</v>
          </cell>
          <cell r="H1072" t="str">
            <v>17</v>
          </cell>
          <cell r="I1072" t="str">
            <v>23-48</v>
          </cell>
          <cell r="J1072" t="str">
            <v>2169</v>
          </cell>
          <cell r="K1072" t="str">
            <v>491-03102</v>
          </cell>
          <cell r="L1072" t="str">
            <v>166</v>
          </cell>
          <cell r="M1072" t="str">
            <v/>
          </cell>
          <cell r="N1072" t="str">
            <v>80</v>
          </cell>
        </row>
        <row r="1073">
          <cell r="A1073" t="str">
            <v>STACJA ROBOCZA</v>
          </cell>
          <cell r="B1073" t="str">
            <v>DELL Optiplex GX260 SD</v>
          </cell>
          <cell r="C1073" t="str">
            <v>491-5054</v>
          </cell>
          <cell r="D1073" t="str">
            <v>CK2GL0J</v>
          </cell>
          <cell r="E1073" t="str">
            <v xml:space="preserve">RW </v>
          </cell>
          <cell r="F1073" t="str">
            <v xml:space="preserve">RAŚ                      TADEUSZ        </v>
          </cell>
          <cell r="G1073" t="str">
            <v>U-50</v>
          </cell>
          <cell r="H1073" t="str">
            <v>105A</v>
          </cell>
          <cell r="I1073" t="str">
            <v>12-30</v>
          </cell>
          <cell r="J1073" t="str">
            <v>828</v>
          </cell>
          <cell r="K1073" t="str">
            <v>491-05054</v>
          </cell>
          <cell r="L1073" t="str">
            <v>2400</v>
          </cell>
          <cell r="M1073" t="str">
            <v/>
          </cell>
          <cell r="N1073" t="str">
            <v>254</v>
          </cell>
        </row>
        <row r="1074">
          <cell r="A1074" t="str">
            <v>STACJA ROBOCZA</v>
          </cell>
          <cell r="B1074" t="str">
            <v>COMPAQ DESKPRO EXD PIII 733</v>
          </cell>
          <cell r="C1074" t="str">
            <v>491-4270</v>
          </cell>
          <cell r="D1074" t="str">
            <v>8036FR4Z6670</v>
          </cell>
          <cell r="E1074" t="str">
            <v>RZP</v>
          </cell>
          <cell r="F1074" t="str">
            <v xml:space="preserve">KNAŚ                     KRZYSZTOF      </v>
          </cell>
          <cell r="G1074" t="str">
            <v>U-2</v>
          </cell>
          <cell r="H1074" t="str">
            <v>207</v>
          </cell>
          <cell r="I1074" t="str">
            <v>24-88</v>
          </cell>
          <cell r="J1074" t="str">
            <v>350</v>
          </cell>
          <cell r="K1074" t="str">
            <v>491-04270</v>
          </cell>
          <cell r="L1074" t="str">
            <v>733</v>
          </cell>
          <cell r="M1074" t="str">
            <v/>
          </cell>
          <cell r="N1074" t="str">
            <v>127</v>
          </cell>
        </row>
        <row r="1075">
          <cell r="A1075" t="str">
            <v>STACJA ROBOCZA</v>
          </cell>
          <cell r="B1075" t="str">
            <v>KOMPUTER 386DX</v>
          </cell>
          <cell r="C1075" t="str">
            <v>491-2018</v>
          </cell>
          <cell r="D1075" t="str">
            <v>3639/043</v>
          </cell>
          <cell r="E1075" t="str">
            <v>RZU</v>
          </cell>
          <cell r="F1075" t="str">
            <v xml:space="preserve">STAŃCZYK                 WALDEMAR       </v>
          </cell>
          <cell r="G1075" t="str">
            <v>U-2</v>
          </cell>
          <cell r="H1075" t="str">
            <v>MISTRZOWKA</v>
          </cell>
          <cell r="I1075" t="str">
            <v>27-95</v>
          </cell>
          <cell r="J1075" t="str">
            <v>9375</v>
          </cell>
          <cell r="K1075" t="str">
            <v>491-02018</v>
          </cell>
          <cell r="L1075" t="str">
            <v>400</v>
          </cell>
          <cell r="M1075" t="str">
            <v/>
          </cell>
          <cell r="N1075" t="str">
            <v>64</v>
          </cell>
        </row>
        <row r="1076">
          <cell r="A1076" t="str">
            <v>STACJA ROBOCZA</v>
          </cell>
          <cell r="B1076" t="str">
            <v>OPTIMUS PENTIUM 100</v>
          </cell>
          <cell r="C1076" t="str">
            <v>491-2861</v>
          </cell>
          <cell r="D1076" t="str">
            <v>060.078.195</v>
          </cell>
          <cell r="E1076" t="str">
            <v>RZU</v>
          </cell>
          <cell r="F1076" t="str">
            <v xml:space="preserve">ENGIEL                   HALINA         </v>
          </cell>
          <cell r="G1076" t="str">
            <v>U-2</v>
          </cell>
          <cell r="H1076" t="str">
            <v>64</v>
          </cell>
          <cell r="I1076" t="str">
            <v>17-30</v>
          </cell>
          <cell r="J1076" t="str">
            <v>979</v>
          </cell>
          <cell r="K1076" t="str">
            <v>491-02861</v>
          </cell>
          <cell r="L1076" t="str">
            <v>550</v>
          </cell>
          <cell r="M1076" t="str">
            <v/>
          </cell>
          <cell r="N1076" t="str">
            <v>64</v>
          </cell>
        </row>
        <row r="1077">
          <cell r="A1077" t="str">
            <v>STACJA ROBOCZA</v>
          </cell>
          <cell r="B1077" t="str">
            <v>DELL Optiplex GX150</v>
          </cell>
          <cell r="C1077" t="str">
            <v>491-4793</v>
          </cell>
          <cell r="D1077" t="str">
            <v>GNRX60J</v>
          </cell>
          <cell r="E1077" t="str">
            <v>RZU</v>
          </cell>
          <cell r="F1077" t="str">
            <v xml:space="preserve">SKOWRON                  JAN            </v>
          </cell>
          <cell r="G1077" t="str">
            <v>U-2</v>
          </cell>
          <cell r="H1077" t="str">
            <v>101</v>
          </cell>
          <cell r="I1077" t="str">
            <v>16-05</v>
          </cell>
          <cell r="J1077" t="str">
            <v>928</v>
          </cell>
          <cell r="K1077" t="str">
            <v>491-04793</v>
          </cell>
          <cell r="L1077" t="str">
            <v>1000</v>
          </cell>
          <cell r="M1077" t="str">
            <v/>
          </cell>
          <cell r="N1077" t="str">
            <v>255</v>
          </cell>
        </row>
        <row r="1078">
          <cell r="A1078" t="str">
            <v>STACJA ROBOCZA</v>
          </cell>
          <cell r="B1078" t="str">
            <v>NEC Direction Minitower P III 450</v>
          </cell>
          <cell r="C1078" t="str">
            <v>491-3884</v>
          </cell>
          <cell r="D1078" t="str">
            <v>0992099</v>
          </cell>
          <cell r="E1078" t="str">
            <v>RZU</v>
          </cell>
          <cell r="F1078" t="str">
            <v xml:space="preserve">KURPET                   DOROTA         </v>
          </cell>
          <cell r="G1078" t="str">
            <v>U-2</v>
          </cell>
          <cell r="H1078" t="str">
            <v>102</v>
          </cell>
          <cell r="I1078" t="str">
            <v>26-98</v>
          </cell>
          <cell r="J1078" t="str">
            <v>614</v>
          </cell>
          <cell r="K1078" t="str">
            <v>491-03884</v>
          </cell>
          <cell r="L1078" t="str">
            <v>450</v>
          </cell>
          <cell r="M1078" t="str">
            <v/>
          </cell>
          <cell r="N1078" t="str">
            <v>64</v>
          </cell>
        </row>
        <row r="1079">
          <cell r="A1079" t="str">
            <v>STACJA ROBOCZA</v>
          </cell>
          <cell r="B1079" t="str">
            <v>DELL Optiplex GX1L 350</v>
          </cell>
          <cell r="C1079" t="str">
            <v>491-3585</v>
          </cell>
          <cell r="D1079" t="str">
            <v>PKGPC</v>
          </cell>
          <cell r="E1079" t="str">
            <v>RZU</v>
          </cell>
          <cell r="F1079" t="str">
            <v xml:space="preserve">GAWLIK                   HENRYKA        </v>
          </cell>
          <cell r="G1079" t="str">
            <v>U-2</v>
          </cell>
          <cell r="H1079" t="str">
            <v>101A</v>
          </cell>
          <cell r="I1079" t="str">
            <v>27-00</v>
          </cell>
          <cell r="J1079" t="str">
            <v>232</v>
          </cell>
          <cell r="K1079" t="str">
            <v>491-03585</v>
          </cell>
          <cell r="L1079" t="str">
            <v>350</v>
          </cell>
          <cell r="M1079" t="str">
            <v/>
          </cell>
          <cell r="N1079" t="str">
            <v>64</v>
          </cell>
        </row>
        <row r="1080">
          <cell r="A1080" t="str">
            <v>STACJA ROBOCZA</v>
          </cell>
          <cell r="B1080" t="str">
            <v>KOMPUTER PC/AT</v>
          </cell>
          <cell r="C1080" t="str">
            <v>491-1620/1694</v>
          </cell>
          <cell r="D1080" t="str">
            <v>238004</v>
          </cell>
          <cell r="E1080" t="str">
            <v xml:space="preserve">TE </v>
          </cell>
          <cell r="F1080" t="str">
            <v xml:space="preserve">CEGLAREK                 WALDEMAR       </v>
          </cell>
          <cell r="G1080" t="str">
            <v>U-3</v>
          </cell>
          <cell r="H1080" t="str">
            <v>310</v>
          </cell>
          <cell r="I1080" t="str">
            <v>30-47</v>
          </cell>
          <cell r="J1080" t="str">
            <v>94</v>
          </cell>
          <cell r="K1080" t="str">
            <v>491-01620-1694</v>
          </cell>
          <cell r="L1080" t="str">
            <v>500</v>
          </cell>
          <cell r="M1080" t="str">
            <v/>
          </cell>
          <cell r="N1080" t="str">
            <v>256</v>
          </cell>
        </row>
        <row r="1081">
          <cell r="A1081" t="str">
            <v>STACJA ROBOCZA</v>
          </cell>
          <cell r="B1081" t="str">
            <v>NEC PowerMate VT Destop P III 450</v>
          </cell>
          <cell r="C1081" t="str">
            <v>491-3897</v>
          </cell>
          <cell r="D1081" t="str">
            <v>0242109</v>
          </cell>
          <cell r="E1081" t="str">
            <v xml:space="preserve">TK </v>
          </cell>
          <cell r="F1081" t="str">
            <v xml:space="preserve">GIERAS                   MIROSŁAW       </v>
          </cell>
          <cell r="G1081" t="str">
            <v>U-11</v>
          </cell>
          <cell r="H1081" t="str">
            <v>709</v>
          </cell>
          <cell r="I1081" t="str">
            <v>10-15</v>
          </cell>
          <cell r="J1081" t="str">
            <v>212</v>
          </cell>
          <cell r="K1081" t="str">
            <v>491-03897</v>
          </cell>
          <cell r="L1081" t="str">
            <v>450</v>
          </cell>
          <cell r="M1081" t="str">
            <v/>
          </cell>
          <cell r="N1081" t="str">
            <v>64</v>
          </cell>
        </row>
        <row r="1082">
          <cell r="A1082" t="str">
            <v>STACJA ROBOCZA</v>
          </cell>
          <cell r="B1082" t="str">
            <v>NEC PowerMate VT Destop P III 450</v>
          </cell>
          <cell r="C1082" t="str">
            <v>491-3992</v>
          </cell>
          <cell r="D1082" t="str">
            <v>0743109</v>
          </cell>
          <cell r="E1082" t="str">
            <v xml:space="preserve">TK </v>
          </cell>
          <cell r="F1082" t="str">
            <v xml:space="preserve">KOTUSIEWICZ              TADEUSZ        </v>
          </cell>
          <cell r="G1082" t="str">
            <v>U-11</v>
          </cell>
          <cell r="H1082" t="str">
            <v>707</v>
          </cell>
          <cell r="I1082" t="str">
            <v/>
          </cell>
          <cell r="J1082" t="str">
            <v>440</v>
          </cell>
          <cell r="K1082" t="str">
            <v>491-03992</v>
          </cell>
          <cell r="L1082" t="str">
            <v>450</v>
          </cell>
          <cell r="M1082" t="str">
            <v/>
          </cell>
          <cell r="N1082" t="str">
            <v>64</v>
          </cell>
        </row>
        <row r="1083">
          <cell r="A1083" t="str">
            <v>STACJA ROBOCZA</v>
          </cell>
          <cell r="B1083" t="str">
            <v>DELL Optiplex GX150</v>
          </cell>
          <cell r="C1083" t="str">
            <v>491-4718</v>
          </cell>
          <cell r="D1083" t="str">
            <v>DLVX60J</v>
          </cell>
          <cell r="E1083" t="str">
            <v xml:space="preserve">TK </v>
          </cell>
          <cell r="F1083" t="str">
            <v xml:space="preserve">KOTUSIEWICZ              TADEUSZ        </v>
          </cell>
          <cell r="G1083" t="str">
            <v>U-11</v>
          </cell>
          <cell r="H1083" t="str">
            <v>707</v>
          </cell>
          <cell r="I1083" t="str">
            <v/>
          </cell>
          <cell r="J1083" t="str">
            <v>440</v>
          </cell>
          <cell r="K1083" t="str">
            <v>491-04718</v>
          </cell>
          <cell r="L1083" t="str">
            <v>1000</v>
          </cell>
          <cell r="M1083" t="str">
            <v/>
          </cell>
          <cell r="N1083" t="str">
            <v>255</v>
          </cell>
        </row>
        <row r="1084">
          <cell r="A1084" t="str">
            <v>STACJA ROBOCZA</v>
          </cell>
          <cell r="B1084" t="str">
            <v>COMPAQ DESKPRO EXD PIII 733</v>
          </cell>
          <cell r="C1084" t="str">
            <v>491-4397</v>
          </cell>
          <cell r="D1084" t="str">
            <v>8036FR4ZE413</v>
          </cell>
          <cell r="E1084" t="str">
            <v xml:space="preserve">TK </v>
          </cell>
          <cell r="F1084" t="str">
            <v xml:space="preserve">DĄBROWSKA                BOGUMIŁA       </v>
          </cell>
          <cell r="G1084" t="str">
            <v>U-11</v>
          </cell>
          <cell r="H1084" t="str">
            <v>709A</v>
          </cell>
          <cell r="I1084" t="str">
            <v>10-17</v>
          </cell>
          <cell r="J1084" t="str">
            <v>159</v>
          </cell>
          <cell r="K1084" t="str">
            <v>491-04397</v>
          </cell>
          <cell r="L1084" t="str">
            <v>733</v>
          </cell>
          <cell r="M1084" t="str">
            <v/>
          </cell>
          <cell r="N1084" t="str">
            <v>127</v>
          </cell>
        </row>
        <row r="1085">
          <cell r="A1085" t="str">
            <v>STACJA ROBOCZA</v>
          </cell>
          <cell r="B1085" t="str">
            <v>DELL Optiplex GX150</v>
          </cell>
          <cell r="C1085" t="str">
            <v>491-4719</v>
          </cell>
          <cell r="D1085" t="str">
            <v>6LVX60J</v>
          </cell>
          <cell r="E1085" t="str">
            <v xml:space="preserve">TK </v>
          </cell>
          <cell r="F1085" t="str">
            <v xml:space="preserve">GIERAS                   MIROSŁAW       </v>
          </cell>
          <cell r="G1085" t="str">
            <v>U-11</v>
          </cell>
          <cell r="H1085" t="str">
            <v>709</v>
          </cell>
          <cell r="I1085" t="str">
            <v>10-15</v>
          </cell>
          <cell r="J1085" t="str">
            <v>212</v>
          </cell>
          <cell r="K1085" t="str">
            <v>491-04719</v>
          </cell>
          <cell r="L1085" t="str">
            <v>1000</v>
          </cell>
          <cell r="M1085" t="str">
            <v/>
          </cell>
          <cell r="N1085" t="str">
            <v>255</v>
          </cell>
        </row>
        <row r="1086">
          <cell r="A1086" t="str">
            <v>STACJA ROBOCZA</v>
          </cell>
          <cell r="B1086" t="str">
            <v>COMPAQ DESKPRO EXD PIII 733</v>
          </cell>
          <cell r="C1086" t="str">
            <v>491-4504</v>
          </cell>
          <cell r="D1086" t="str">
            <v>8036FR4ZE534</v>
          </cell>
          <cell r="E1086" t="str">
            <v xml:space="preserve">TK </v>
          </cell>
          <cell r="F1086" t="str">
            <v xml:space="preserve">OWCZAREK                 WIOLETTA       </v>
          </cell>
          <cell r="G1086" t="str">
            <v>U-11</v>
          </cell>
          <cell r="H1086" t="str">
            <v>709A</v>
          </cell>
          <cell r="I1086" t="str">
            <v/>
          </cell>
          <cell r="J1086" t="str">
            <v>680</v>
          </cell>
          <cell r="K1086" t="str">
            <v>491-04504</v>
          </cell>
          <cell r="L1086" t="str">
            <v>733</v>
          </cell>
          <cell r="M1086" t="str">
            <v/>
          </cell>
          <cell r="N1086" t="str">
            <v>127</v>
          </cell>
        </row>
        <row r="1087">
          <cell r="A1087" t="str">
            <v>STACJA ROBOCZA</v>
          </cell>
          <cell r="B1087" t="str">
            <v>DELL Optiplex GX150</v>
          </cell>
          <cell r="C1087" t="str">
            <v>491-4720</v>
          </cell>
          <cell r="D1087" t="str">
            <v>2LVX60J</v>
          </cell>
          <cell r="E1087" t="str">
            <v xml:space="preserve">TK </v>
          </cell>
          <cell r="F1087" t="str">
            <v xml:space="preserve">BIEDNY                   ZBIGNIEW       </v>
          </cell>
          <cell r="G1087" t="str">
            <v>U-11</v>
          </cell>
          <cell r="H1087" t="str">
            <v>707</v>
          </cell>
          <cell r="I1087" t="str">
            <v>10-16</v>
          </cell>
          <cell r="J1087" t="str">
            <v>24</v>
          </cell>
          <cell r="K1087" t="str">
            <v>491-04720</v>
          </cell>
          <cell r="L1087" t="str">
            <v>1000</v>
          </cell>
          <cell r="M1087" t="str">
            <v/>
          </cell>
          <cell r="N1087" t="str">
            <v>255</v>
          </cell>
        </row>
        <row r="1088">
          <cell r="A1088" t="str">
            <v>STACJA ROBOCZA</v>
          </cell>
          <cell r="B1088" t="str">
            <v>COMPAQ DESKPRO EXD PIII 733</v>
          </cell>
          <cell r="C1088" t="str">
            <v>491-4319</v>
          </cell>
          <cell r="D1088" t="str">
            <v>8036FR4ZE519</v>
          </cell>
          <cell r="E1088" t="str">
            <v xml:space="preserve">TP </v>
          </cell>
          <cell r="F1088" t="str">
            <v xml:space="preserve">KUŚMIEREK                MAREK          </v>
          </cell>
          <cell r="G1088" t="str">
            <v>U-62</v>
          </cell>
          <cell r="H1088" t="str">
            <v>6</v>
          </cell>
          <cell r="I1088" t="str">
            <v>10-21</v>
          </cell>
          <cell r="J1088" t="str">
            <v>4812</v>
          </cell>
          <cell r="K1088" t="str">
            <v>491-04319</v>
          </cell>
          <cell r="L1088" t="str">
            <v>733</v>
          </cell>
          <cell r="M1088" t="str">
            <v/>
          </cell>
          <cell r="N1088" t="str">
            <v>127</v>
          </cell>
        </row>
        <row r="1089">
          <cell r="A1089" t="str">
            <v>STACJA ROBOCZA</v>
          </cell>
          <cell r="B1089" t="str">
            <v>DELL Optiplex GX1L 350</v>
          </cell>
          <cell r="C1089" t="str">
            <v>491-3582</v>
          </cell>
          <cell r="D1089" t="str">
            <v>PKGZR</v>
          </cell>
          <cell r="E1089" t="str">
            <v xml:space="preserve">TP </v>
          </cell>
          <cell r="F1089" t="str">
            <v xml:space="preserve">ANTOSZCZYK               JAN            </v>
          </cell>
          <cell r="G1089" t="str">
            <v>U-62</v>
          </cell>
          <cell r="H1089" t="str">
            <v>4</v>
          </cell>
          <cell r="I1089" t="str">
            <v>10-20</v>
          </cell>
          <cell r="J1089" t="str">
            <v>4</v>
          </cell>
          <cell r="K1089" t="str">
            <v>EWUNIA-DELL450</v>
          </cell>
          <cell r="L1089" t="str">
            <v>350</v>
          </cell>
          <cell r="M1089" t="str">
            <v/>
          </cell>
          <cell r="N1089" t="str">
            <v/>
          </cell>
        </row>
        <row r="1090">
          <cell r="A1090" t="str">
            <v>STACJA ROBOCZA</v>
          </cell>
          <cell r="B1090" t="str">
            <v>DELL Optiplex GX1L 350</v>
          </cell>
          <cell r="C1090" t="str">
            <v>491-3596</v>
          </cell>
          <cell r="D1090" t="str">
            <v>PKGP5</v>
          </cell>
          <cell r="E1090" t="str">
            <v xml:space="preserve">TP </v>
          </cell>
          <cell r="F1090" t="str">
            <v xml:space="preserve">ANTOSZCZYK               JAN            </v>
          </cell>
          <cell r="G1090" t="str">
            <v>U-62</v>
          </cell>
          <cell r="H1090" t="str">
            <v>4</v>
          </cell>
          <cell r="I1090" t="str">
            <v>10-20</v>
          </cell>
          <cell r="J1090" t="str">
            <v>4</v>
          </cell>
          <cell r="K1090" t="str">
            <v>491-03596</v>
          </cell>
          <cell r="L1090" t="str">
            <v>350</v>
          </cell>
          <cell r="M1090" t="str">
            <v/>
          </cell>
          <cell r="N1090" t="str">
            <v>64</v>
          </cell>
        </row>
        <row r="1091">
          <cell r="A1091" t="str">
            <v>STACJA ROBOCZA</v>
          </cell>
          <cell r="B1091" t="str">
            <v>ZENITH Z STATION P166</v>
          </cell>
          <cell r="C1091" t="str">
            <v>491-3013</v>
          </cell>
          <cell r="D1091" t="str">
            <v>GVDD72904591</v>
          </cell>
          <cell r="E1091" t="str">
            <v xml:space="preserve">TP </v>
          </cell>
          <cell r="F1091" t="str">
            <v xml:space="preserve">ANTOSZCZYK               JAN            </v>
          </cell>
          <cell r="G1091" t="str">
            <v>U-62</v>
          </cell>
          <cell r="H1091" t="str">
            <v>4</v>
          </cell>
          <cell r="I1091" t="str">
            <v>10-20</v>
          </cell>
          <cell r="J1091" t="str">
            <v>4</v>
          </cell>
          <cell r="K1091" t="str">
            <v/>
          </cell>
          <cell r="L1091" t="str">
            <v>166</v>
          </cell>
          <cell r="M1091" t="str">
            <v>OK56J</v>
          </cell>
          <cell r="N1091" t="str">
            <v/>
          </cell>
        </row>
        <row r="1092">
          <cell r="A1092" t="str">
            <v>STACJA ROBOCZA</v>
          </cell>
          <cell r="B1092" t="str">
            <v>DELL Optiplex GX150</v>
          </cell>
          <cell r="C1092" t="str">
            <v>491-4850</v>
          </cell>
          <cell r="D1092" t="str">
            <v>1QRX60J</v>
          </cell>
          <cell r="E1092" t="str">
            <v xml:space="preserve">TP </v>
          </cell>
          <cell r="F1092" t="str">
            <v xml:space="preserve">CZERWIŃSKI               ZDZISŁAW       </v>
          </cell>
          <cell r="G1092" t="str">
            <v>U-62</v>
          </cell>
          <cell r="H1092" t="str">
            <v>5</v>
          </cell>
          <cell r="I1092" t="str">
            <v>10-20</v>
          </cell>
          <cell r="J1092" t="str">
            <v>96</v>
          </cell>
          <cell r="K1092" t="str">
            <v>491-04850</v>
          </cell>
          <cell r="L1092" t="str">
            <v>1000</v>
          </cell>
          <cell r="M1092" t="str">
            <v/>
          </cell>
          <cell r="N1092" t="str">
            <v>255</v>
          </cell>
        </row>
        <row r="1093">
          <cell r="A1093" t="str">
            <v>STACJA ROBOCZA</v>
          </cell>
          <cell r="B1093" t="str">
            <v>NEC PowerMate VT Destop P III 450</v>
          </cell>
          <cell r="C1093" t="str">
            <v>491-3931</v>
          </cell>
          <cell r="D1093" t="str">
            <v>0251109</v>
          </cell>
          <cell r="E1093" t="str">
            <v xml:space="preserve">TP </v>
          </cell>
          <cell r="F1093" t="str">
            <v xml:space="preserve">ANTOSZCZYK               JAN            </v>
          </cell>
          <cell r="G1093" t="str">
            <v>U-62</v>
          </cell>
          <cell r="H1093" t="str">
            <v>4</v>
          </cell>
          <cell r="I1093" t="str">
            <v>10-20</v>
          </cell>
          <cell r="J1093" t="str">
            <v>4</v>
          </cell>
          <cell r="K1093" t="str">
            <v>491-03931</v>
          </cell>
          <cell r="L1093" t="str">
            <v>450</v>
          </cell>
          <cell r="M1093" t="str">
            <v>OK56J</v>
          </cell>
          <cell r="N1093" t="str">
            <v>64</v>
          </cell>
        </row>
        <row r="1094">
          <cell r="A1094" t="str">
            <v>STACJA ROBOCZA</v>
          </cell>
          <cell r="B1094" t="str">
            <v>OPTIMUS 486DX</v>
          </cell>
          <cell r="C1094" t="str">
            <v>491-2436</v>
          </cell>
          <cell r="D1094" t="str">
            <v>050.009.423  /K76607878</v>
          </cell>
          <cell r="E1094" t="str">
            <v xml:space="preserve">TS </v>
          </cell>
          <cell r="F1094" t="str">
            <v xml:space="preserve">OPORSKI                  TADEUSZ        </v>
          </cell>
          <cell r="G1094" t="str">
            <v>U-13</v>
          </cell>
          <cell r="H1094" t="str">
            <v>304</v>
          </cell>
          <cell r="I1094" t="str">
            <v>40-05</v>
          </cell>
          <cell r="J1094" t="str">
            <v>5350</v>
          </cell>
          <cell r="K1094" t="str">
            <v>491-02436</v>
          </cell>
          <cell r="L1094" t="str">
            <v>366</v>
          </cell>
          <cell r="M1094" t="str">
            <v/>
          </cell>
          <cell r="N1094" t="str">
            <v>128</v>
          </cell>
        </row>
        <row r="1095">
          <cell r="A1095" t="str">
            <v>STACJA ROBOCZA</v>
          </cell>
          <cell r="B1095" t="str">
            <v>DELL Optiplex GX1L 266</v>
          </cell>
          <cell r="C1095" t="str">
            <v>491-3229</v>
          </cell>
          <cell r="D1095" t="str">
            <v>NM174</v>
          </cell>
          <cell r="E1095" t="str">
            <v xml:space="preserve">TS </v>
          </cell>
          <cell r="F1095" t="str">
            <v xml:space="preserve">BILKOWSKA                SŁAWOMIRA      </v>
          </cell>
          <cell r="G1095" t="str">
            <v>U-11</v>
          </cell>
          <cell r="H1095" t="str">
            <v>712</v>
          </cell>
          <cell r="I1095" t="str">
            <v>10-94</v>
          </cell>
          <cell r="J1095" t="str">
            <v>17</v>
          </cell>
          <cell r="K1095" t="str">
            <v>491-03229</v>
          </cell>
          <cell r="L1095" t="str">
            <v>266</v>
          </cell>
          <cell r="M1095" t="str">
            <v>OK55M</v>
          </cell>
          <cell r="N1095" t="str">
            <v>96</v>
          </cell>
        </row>
        <row r="1096">
          <cell r="A1096" t="str">
            <v>STACJA ROBOCZA</v>
          </cell>
          <cell r="B1096" t="str">
            <v>DELL Optiplex GX150</v>
          </cell>
          <cell r="C1096" t="str">
            <v>491-4717</v>
          </cell>
          <cell r="D1096" t="str">
            <v>9LVX60J</v>
          </cell>
          <cell r="E1096" t="str">
            <v xml:space="preserve">TS </v>
          </cell>
          <cell r="F1096" t="str">
            <v xml:space="preserve">DUŻYŃSKA                 EWA            </v>
          </cell>
          <cell r="G1096" t="str">
            <v>Przychodnia-Rogowiec</v>
          </cell>
          <cell r="H1096" t="str">
            <v>114</v>
          </cell>
          <cell r="I1096" t="str">
            <v>10-95</v>
          </cell>
          <cell r="J1096" t="str">
            <v>143</v>
          </cell>
          <cell r="K1096" t="str">
            <v>491-04717</v>
          </cell>
          <cell r="L1096" t="str">
            <v>1000</v>
          </cell>
          <cell r="M1096" t="str">
            <v/>
          </cell>
          <cell r="N1096" t="str">
            <v>255</v>
          </cell>
        </row>
        <row r="1097">
          <cell r="A1097" t="str">
            <v>STACJA ROBOCZA</v>
          </cell>
          <cell r="B1097" t="str">
            <v>KOMPUTER 386DX</v>
          </cell>
          <cell r="C1097" t="str">
            <v>491-2027</v>
          </cell>
          <cell r="D1097" t="str">
            <v>3793/053</v>
          </cell>
          <cell r="E1097" t="str">
            <v xml:space="preserve">TS </v>
          </cell>
          <cell r="F1097" t="str">
            <v xml:space="preserve">KĘPA                     GRAŻYNA        </v>
          </cell>
          <cell r="G1097" t="str">
            <v>Przychodnia-Rogowiec</v>
          </cell>
          <cell r="H1097" t="str">
            <v>114</v>
          </cell>
          <cell r="I1097" t="str">
            <v>10-95</v>
          </cell>
          <cell r="J1097" t="str">
            <v>394</v>
          </cell>
          <cell r="K1097" t="str">
            <v/>
          </cell>
          <cell r="L1097" t="str">
            <v>0</v>
          </cell>
          <cell r="M1097" t="str">
            <v/>
          </cell>
          <cell r="N1097" t="str">
            <v/>
          </cell>
        </row>
        <row r="1098">
          <cell r="A1098" t="str">
            <v>STACJA ROBOCZA</v>
          </cell>
          <cell r="B1098" t="str">
            <v>NEC PowerMate VT Destop P III 450</v>
          </cell>
          <cell r="C1098" t="str">
            <v>491-3899</v>
          </cell>
          <cell r="D1098" t="str">
            <v>0278109</v>
          </cell>
          <cell r="E1098" t="str">
            <v xml:space="preserve">TS </v>
          </cell>
          <cell r="F1098" t="str">
            <v xml:space="preserve">GAJEWSKI                 WITOLD         </v>
          </cell>
          <cell r="G1098" t="str">
            <v>U-13</v>
          </cell>
          <cell r="H1098" t="str">
            <v>407A</v>
          </cell>
          <cell r="I1098" t="str">
            <v>10-27</v>
          </cell>
          <cell r="J1098" t="str">
            <v>252</v>
          </cell>
          <cell r="K1098" t="str">
            <v>491-03899</v>
          </cell>
          <cell r="L1098" t="str">
            <v>450</v>
          </cell>
          <cell r="M1098" t="str">
            <v/>
          </cell>
          <cell r="N1098" t="str">
            <v>64</v>
          </cell>
        </row>
        <row r="1099">
          <cell r="A1099" t="str">
            <v>STACJA ROBOCZA</v>
          </cell>
          <cell r="B1099" t="str">
            <v>ZENITH Z STATION P166</v>
          </cell>
          <cell r="C1099" t="str">
            <v>491-3121</v>
          </cell>
          <cell r="D1099" t="str">
            <v>GVDD72905395</v>
          </cell>
          <cell r="E1099" t="str">
            <v xml:space="preserve">TS </v>
          </cell>
          <cell r="F1099" t="str">
            <v xml:space="preserve">POMYKAŁA                 WŁODZIMIERZ    </v>
          </cell>
          <cell r="G1099" t="str">
            <v>U-11</v>
          </cell>
          <cell r="H1099" t="str">
            <v>712</v>
          </cell>
          <cell r="I1099" t="str">
            <v>10-96</v>
          </cell>
          <cell r="J1099" t="str">
            <v>751</v>
          </cell>
          <cell r="K1099" t="str">
            <v>RC_17M</v>
          </cell>
          <cell r="L1099" t="str">
            <v>166</v>
          </cell>
          <cell r="M1099" t="str">
            <v/>
          </cell>
          <cell r="N1099" t="str">
            <v/>
          </cell>
        </row>
        <row r="1100">
          <cell r="A1100" t="str">
            <v>STACJA ROBOCZA</v>
          </cell>
          <cell r="B1100" t="str">
            <v>ZENITH Z STATION P166</v>
          </cell>
          <cell r="C1100" t="str">
            <v>491-3117</v>
          </cell>
          <cell r="D1100" t="str">
            <v>GVDD72905583</v>
          </cell>
          <cell r="E1100" t="str">
            <v xml:space="preserve">TS </v>
          </cell>
          <cell r="F1100" t="str">
            <v xml:space="preserve">POMYKAŁA                 WŁODZIMIERZ    </v>
          </cell>
          <cell r="G1100" t="str">
            <v>U-11</v>
          </cell>
          <cell r="H1100" t="str">
            <v>712</v>
          </cell>
          <cell r="I1100" t="str">
            <v>10-96</v>
          </cell>
          <cell r="J1100" t="str">
            <v>751</v>
          </cell>
          <cell r="K1100" t="str">
            <v>CU_ALICJAR</v>
          </cell>
          <cell r="L1100" t="str">
            <v>166</v>
          </cell>
          <cell r="M1100" t="str">
            <v>Będą zdawać (JMAS)</v>
          </cell>
          <cell r="N1100" t="str">
            <v/>
          </cell>
        </row>
        <row r="1101">
          <cell r="A1101" t="str">
            <v>STACJA ROBOCZA</v>
          </cell>
          <cell r="B1101" t="str">
            <v>DELL Optiplex GX150</v>
          </cell>
          <cell r="C1101" t="str">
            <v>491-4716</v>
          </cell>
          <cell r="D1101" t="str">
            <v>GKVX60J</v>
          </cell>
          <cell r="E1101" t="str">
            <v xml:space="preserve">TS </v>
          </cell>
          <cell r="F1101" t="str">
            <v xml:space="preserve">RUTKOWSKI                ELIGIUSZ       </v>
          </cell>
          <cell r="G1101" t="str">
            <v>U-13</v>
          </cell>
          <cell r="H1101" t="str">
            <v>407</v>
          </cell>
          <cell r="I1101" t="str">
            <v>20-91</v>
          </cell>
          <cell r="J1101" t="str">
            <v>852</v>
          </cell>
          <cell r="K1101" t="str">
            <v>491-04716</v>
          </cell>
          <cell r="L1101" t="str">
            <v>1000</v>
          </cell>
          <cell r="M1101" t="str">
            <v/>
          </cell>
          <cell r="N1101" t="str">
            <v>255</v>
          </cell>
        </row>
        <row r="1102">
          <cell r="A1102" t="str">
            <v>STACJA ROBOCZA</v>
          </cell>
          <cell r="B1102" t="str">
            <v>COMPAQ DESKPRO EXD PIII 733</v>
          </cell>
          <cell r="C1102" t="str">
            <v>491-4332</v>
          </cell>
          <cell r="D1102" t="str">
            <v>8036FR4ZE486</v>
          </cell>
          <cell r="E1102" t="str">
            <v xml:space="preserve">TS </v>
          </cell>
          <cell r="F1102" t="str">
            <v xml:space="preserve">POMYKAŁA                 WŁODZIMIERZ    </v>
          </cell>
          <cell r="G1102" t="str">
            <v>U-11</v>
          </cell>
          <cell r="H1102" t="str">
            <v>712</v>
          </cell>
          <cell r="I1102" t="str">
            <v>10-96</v>
          </cell>
          <cell r="J1102" t="str">
            <v>751</v>
          </cell>
          <cell r="K1102" t="str">
            <v>491-04332</v>
          </cell>
          <cell r="L1102" t="str">
            <v>733</v>
          </cell>
          <cell r="M1102" t="str">
            <v/>
          </cell>
          <cell r="N1102" t="str">
            <v>127</v>
          </cell>
        </row>
        <row r="1103">
          <cell r="A1103" t="str">
            <v>STACJA ROBOCZA</v>
          </cell>
          <cell r="B1103" t="str">
            <v>DELL Optiplex GX1L 266</v>
          </cell>
          <cell r="C1103" t="str">
            <v>491-3384</v>
          </cell>
          <cell r="D1103" t="str">
            <v>NM1BK</v>
          </cell>
          <cell r="E1103" t="str">
            <v xml:space="preserve">TS </v>
          </cell>
          <cell r="F1103" t="str">
            <v xml:space="preserve">DASZKOWSKA               ZDZISŁAWA      </v>
          </cell>
          <cell r="G1103" t="str">
            <v>Przychodnia-Rogowiec</v>
          </cell>
          <cell r="H1103" t="str">
            <v>111</v>
          </cell>
          <cell r="I1103" t="str">
            <v>17-88</v>
          </cell>
          <cell r="J1103" t="str">
            <v>4598</v>
          </cell>
          <cell r="K1103" t="str">
            <v>491-03384</v>
          </cell>
          <cell r="L1103" t="str">
            <v>266</v>
          </cell>
          <cell r="M1103" t="str">
            <v/>
          </cell>
          <cell r="N1103" t="str">
            <v>64</v>
          </cell>
        </row>
        <row r="1104">
          <cell r="A1104" t="str">
            <v>STACJA ROBOCZA</v>
          </cell>
          <cell r="B1104" t="str">
            <v>DELL Optiplex GX270 SD</v>
          </cell>
          <cell r="C1104" t="str">
            <v>491-</v>
          </cell>
          <cell r="D1104" t="str">
            <v>60TNS0J</v>
          </cell>
          <cell r="E1104" t="str">
            <v>TZG</v>
          </cell>
          <cell r="F1104" t="str">
            <v xml:space="preserve">POLAK                    ALINA          </v>
          </cell>
          <cell r="G1104" t="str">
            <v>U-11</v>
          </cell>
          <cell r="H1104" t="str">
            <v>709</v>
          </cell>
          <cell r="I1104" t="str">
            <v>10-25</v>
          </cell>
          <cell r="J1104" t="str">
            <v>743</v>
          </cell>
          <cell r="K1104" t="str">
            <v>491-0ALINAPTZG</v>
          </cell>
          <cell r="L1104" t="str">
            <v/>
          </cell>
          <cell r="M1104" t="str">
            <v/>
          </cell>
          <cell r="N1104" t="str">
            <v/>
          </cell>
        </row>
        <row r="1105">
          <cell r="A1105" t="str">
            <v>STACJA ROBOCZA</v>
          </cell>
          <cell r="B1105" t="str">
            <v>DELL Optiplex GX150</v>
          </cell>
          <cell r="C1105" t="str">
            <v>491-4903</v>
          </cell>
          <cell r="D1105" t="str">
            <v>4K3Y60J</v>
          </cell>
          <cell r="E1105" t="str">
            <v>TZG</v>
          </cell>
          <cell r="F1105" t="str">
            <v xml:space="preserve">KOSICKI                  TADEUSZ        </v>
          </cell>
          <cell r="G1105" t="str">
            <v>U-11</v>
          </cell>
          <cell r="H1105" t="str">
            <v>710</v>
          </cell>
          <cell r="I1105" t="str">
            <v>10-25</v>
          </cell>
          <cell r="J1105" t="str">
            <v>353</v>
          </cell>
          <cell r="K1105" t="str">
            <v/>
          </cell>
          <cell r="L1105" t="str">
            <v>1000</v>
          </cell>
          <cell r="M1105" t="str">
            <v>siec wydzielona OHT</v>
          </cell>
          <cell r="N1105" t="str">
            <v/>
          </cell>
        </row>
        <row r="1106">
          <cell r="A1106" t="str">
            <v>STACJA ROBOCZA</v>
          </cell>
          <cell r="B1106" t="str">
            <v>HP BRIO MICRO TOWER C 500</v>
          </cell>
          <cell r="C1106" t="str">
            <v>491-4415/3</v>
          </cell>
          <cell r="D1106" t="str">
            <v>NL02211163</v>
          </cell>
          <cell r="E1106" t="str">
            <v>TZG</v>
          </cell>
          <cell r="F1106" t="str">
            <v xml:space="preserve">KOSICKI                  TADEUSZ        </v>
          </cell>
          <cell r="G1106" t="str">
            <v>U-11</v>
          </cell>
          <cell r="H1106" t="str">
            <v>710</v>
          </cell>
          <cell r="I1106" t="str">
            <v>10-25</v>
          </cell>
          <cell r="J1106" t="str">
            <v>353</v>
          </cell>
          <cell r="K1106" t="str">
            <v>491-04415</v>
          </cell>
          <cell r="L1106" t="str">
            <v>500</v>
          </cell>
          <cell r="M1106" t="str">
            <v/>
          </cell>
          <cell r="N1106" t="str">
            <v/>
          </cell>
        </row>
        <row r="1107">
          <cell r="A1107" t="str">
            <v>NOTEBOOK</v>
          </cell>
          <cell r="B1107" t="str">
            <v>ZENITH Z STAR 900 150MMX</v>
          </cell>
          <cell r="C1107" t="str">
            <v>491-3090</v>
          </cell>
          <cell r="D1107" t="str">
            <v>6929300008</v>
          </cell>
          <cell r="E1107" t="str">
            <v>TZG</v>
          </cell>
          <cell r="F1107" t="str">
            <v xml:space="preserve">KOSICKI                  TADEUSZ        </v>
          </cell>
          <cell r="G1107" t="str">
            <v>U-11</v>
          </cell>
          <cell r="H1107" t="str">
            <v>710</v>
          </cell>
          <cell r="I1107" t="str">
            <v>10-25</v>
          </cell>
          <cell r="J1107" t="str">
            <v>353</v>
          </cell>
          <cell r="K1107" t="str">
            <v/>
          </cell>
          <cell r="L1107" t="str">
            <v>150</v>
          </cell>
          <cell r="M1107" t="str">
            <v>JMAS: uszkodzony</v>
          </cell>
          <cell r="N1107" t="str">
            <v/>
          </cell>
        </row>
        <row r="1108">
          <cell r="A1108" t="str">
            <v>NOTEBOOK</v>
          </cell>
          <cell r="B1108" t="str">
            <v>COMPAQ ARMADA E500  PIII 600</v>
          </cell>
          <cell r="C1108" t="str">
            <v>491-4355</v>
          </cell>
          <cell r="D1108" t="str">
            <v>7J0ADN98Y01H</v>
          </cell>
          <cell r="E1108" t="str">
            <v>TZM</v>
          </cell>
          <cell r="F1108" t="str">
            <v xml:space="preserve">CIRKOS                   BOLESŁAW       </v>
          </cell>
          <cell r="G1108" t="str">
            <v>U-72</v>
          </cell>
          <cell r="H1108" t="str">
            <v>121</v>
          </cell>
          <cell r="I1108" t="str">
            <v>12-49</v>
          </cell>
          <cell r="J1108" t="str">
            <v>6002</v>
          </cell>
          <cell r="K1108" t="str">
            <v>BOLESLAWC</v>
          </cell>
          <cell r="L1108" t="str">
            <v>600</v>
          </cell>
          <cell r="M1108" t="str">
            <v/>
          </cell>
          <cell r="N1108" t="str">
            <v>128</v>
          </cell>
        </row>
        <row r="1109">
          <cell r="A1109" t="str">
            <v>STACJA ROBOCZA</v>
          </cell>
          <cell r="B1109" t="str">
            <v>DELL Optiplex GX260 SD</v>
          </cell>
          <cell r="C1109" t="str">
            <v>491-5044</v>
          </cell>
          <cell r="D1109" t="str">
            <v>4K2GL0J</v>
          </cell>
          <cell r="E1109" t="str">
            <v>TZM</v>
          </cell>
          <cell r="F1109" t="str">
            <v xml:space="preserve">PTASZEK                  IWONA          </v>
          </cell>
          <cell r="G1109" t="str">
            <v>U-72</v>
          </cell>
          <cell r="H1109" t="str">
            <v>121</v>
          </cell>
          <cell r="I1109" t="str">
            <v>12-49</v>
          </cell>
          <cell r="J1109" t="str">
            <v>2780</v>
          </cell>
          <cell r="K1109" t="str">
            <v>491-05044</v>
          </cell>
          <cell r="L1109" t="str">
            <v>2400</v>
          </cell>
          <cell r="M1109" t="str">
            <v/>
          </cell>
          <cell r="N1109" t="str">
            <v>254</v>
          </cell>
        </row>
        <row r="1110">
          <cell r="A1110" t="str">
            <v>STACJA ROBOCZA</v>
          </cell>
          <cell r="B1110" t="str">
            <v>COMPAQ DESKPRO EXD PIII 733</v>
          </cell>
          <cell r="C1110" t="str">
            <v>491-4508</v>
          </cell>
          <cell r="D1110" t="str">
            <v>8036FR4Z6087</v>
          </cell>
          <cell r="E1110" t="str">
            <v>TZM</v>
          </cell>
          <cell r="F1110" t="str">
            <v xml:space="preserve">CIRKOS                   BOLESŁAW       </v>
          </cell>
          <cell r="G1110" t="str">
            <v>U-72</v>
          </cell>
          <cell r="H1110" t="str">
            <v>121</v>
          </cell>
          <cell r="I1110" t="str">
            <v>12-49</v>
          </cell>
          <cell r="J1110" t="str">
            <v>6002</v>
          </cell>
          <cell r="K1110" t="str">
            <v>491-04508</v>
          </cell>
          <cell r="L1110" t="str">
            <v>733</v>
          </cell>
          <cell r="M1110" t="str">
            <v/>
          </cell>
          <cell r="N1110" t="str">
            <v>127</v>
          </cell>
        </row>
        <row r="1111">
          <cell r="A1111" t="str">
            <v>STACJA ROBOCZA</v>
          </cell>
          <cell r="B1111" t="str">
            <v>DELL Optiplex GX1L 266</v>
          </cell>
          <cell r="C1111" t="str">
            <v>491-3398</v>
          </cell>
          <cell r="D1111" t="str">
            <v>NM1CX</v>
          </cell>
          <cell r="E1111" t="str">
            <v xml:space="preserve">WA </v>
          </cell>
          <cell r="F1111" t="str">
            <v xml:space="preserve">URBANIAK                 ZBIGNIEW       </v>
          </cell>
          <cell r="G1111" t="str">
            <v>U-2/3</v>
          </cell>
          <cell r="H1111" t="str">
            <v>315</v>
          </cell>
          <cell r="I1111" t="str">
            <v>11-40</v>
          </cell>
          <cell r="J1111" t="str">
            <v>1033</v>
          </cell>
          <cell r="K1111" t="str">
            <v/>
          </cell>
          <cell r="L1111" t="str">
            <v>266</v>
          </cell>
          <cell r="M1111" t="str">
            <v>OK19M</v>
          </cell>
          <cell r="N1111" t="str">
            <v/>
          </cell>
        </row>
        <row r="1112">
          <cell r="A1112" t="str">
            <v>STACJA ROBOCZA</v>
          </cell>
          <cell r="B1112" t="str">
            <v>KOMPUTER PC/AT</v>
          </cell>
          <cell r="C1112" t="str">
            <v>491-1620/1752</v>
          </cell>
          <cell r="D1112" t="str">
            <v>238008</v>
          </cell>
          <cell r="E1112" t="str">
            <v xml:space="preserve">WA </v>
          </cell>
          <cell r="F1112" t="str">
            <v xml:space="preserve">PRZYSTAŚ                 WIESŁAW        </v>
          </cell>
          <cell r="G1112" t="str">
            <v>U-12</v>
          </cell>
          <cell r="H1112" t="str">
            <v>346</v>
          </cell>
          <cell r="I1112" t="str">
            <v>29-80</v>
          </cell>
          <cell r="J1112" t="str">
            <v>723</v>
          </cell>
          <cell r="K1112" t="str">
            <v>491-01620-1752</v>
          </cell>
          <cell r="L1112" t="str">
            <v>366</v>
          </cell>
          <cell r="M1112" t="str">
            <v/>
          </cell>
          <cell r="N1112" t="str">
            <v>256</v>
          </cell>
        </row>
        <row r="1113">
          <cell r="A1113" t="str">
            <v>STACJA ROBOCZA</v>
          </cell>
          <cell r="B1113" t="str">
            <v>KOMPUTER PC/AT</v>
          </cell>
          <cell r="C1113" t="str">
            <v>491-1620/1682</v>
          </cell>
          <cell r="D1113" t="str">
            <v>238007</v>
          </cell>
          <cell r="E1113" t="str">
            <v xml:space="preserve">WA </v>
          </cell>
          <cell r="F1113" t="str">
            <v xml:space="preserve">RATKOWSKI                HUBERT         </v>
          </cell>
          <cell r="G1113" t="str">
            <v>BUE 7/8</v>
          </cell>
          <cell r="H1113" t="str">
            <v>22</v>
          </cell>
          <cell r="I1113" t="str">
            <v>11-45</v>
          </cell>
          <cell r="J1113" t="str">
            <v>858</v>
          </cell>
          <cell r="K1113" t="str">
            <v>491-01620-1682</v>
          </cell>
          <cell r="L1113" t="str">
            <v>400</v>
          </cell>
          <cell r="M1113" t="str">
            <v/>
          </cell>
          <cell r="N1113" t="str">
            <v>256</v>
          </cell>
        </row>
        <row r="1114">
          <cell r="A1114" t="str">
            <v>STACJA ROBOCZA</v>
          </cell>
          <cell r="B1114" t="str">
            <v>NEC PMVT Desktop P III 450</v>
          </cell>
          <cell r="C1114" t="str">
            <v>491-3818</v>
          </cell>
          <cell r="D1114" t="str">
            <v>0724109</v>
          </cell>
          <cell r="E1114" t="str">
            <v xml:space="preserve">WA </v>
          </cell>
          <cell r="F1114" t="str">
            <v xml:space="preserve">TARKA                    EWA            </v>
          </cell>
          <cell r="G1114" t="str">
            <v>U-12</v>
          </cell>
          <cell r="H1114" t="str">
            <v>343A</v>
          </cell>
          <cell r="I1114" t="str">
            <v>22-73</v>
          </cell>
          <cell r="J1114" t="str">
            <v>1027</v>
          </cell>
          <cell r="K1114" t="str">
            <v>491-03818</v>
          </cell>
          <cell r="L1114" t="str">
            <v>450</v>
          </cell>
          <cell r="M1114" t="str">
            <v/>
          </cell>
          <cell r="N1114" t="str">
            <v>192</v>
          </cell>
        </row>
        <row r="1115">
          <cell r="A1115" t="str">
            <v>NOTEBOOK</v>
          </cell>
          <cell r="B1115" t="str">
            <v>NEC VERSA SX PII 366 14.1" XGA TFT</v>
          </cell>
          <cell r="C1115" t="str">
            <v>491-3733</v>
          </cell>
          <cell r="D1115" t="str">
            <v>G697700008</v>
          </cell>
          <cell r="E1115" t="str">
            <v xml:space="preserve">WA </v>
          </cell>
          <cell r="F1115" t="str">
            <v xml:space="preserve">PRZYSTAŚ                 WIESŁAW        </v>
          </cell>
          <cell r="G1115" t="str">
            <v>U-12</v>
          </cell>
          <cell r="H1115" t="str">
            <v>346</v>
          </cell>
          <cell r="I1115" t="str">
            <v>29-80</v>
          </cell>
          <cell r="J1115" t="str">
            <v>723</v>
          </cell>
          <cell r="K1115" t="str">
            <v>WIESLAWP-LAP</v>
          </cell>
          <cell r="L1115" t="str">
            <v>366</v>
          </cell>
          <cell r="M1115" t="str">
            <v/>
          </cell>
          <cell r="N1115" t="str">
            <v/>
          </cell>
        </row>
        <row r="1116">
          <cell r="A1116" t="str">
            <v>STACJA ROBOCZA</v>
          </cell>
          <cell r="B1116" t="str">
            <v>KOMPUTER PC/AT</v>
          </cell>
          <cell r="C1116" t="str">
            <v>491-1620/1537</v>
          </cell>
          <cell r="D1116" t="str">
            <v>935931</v>
          </cell>
          <cell r="E1116" t="str">
            <v xml:space="preserve">WA </v>
          </cell>
          <cell r="F1116" t="str">
            <v xml:space="preserve">PRZYSTAŚ                 WIESŁAW        </v>
          </cell>
          <cell r="G1116" t="str">
            <v>U-12</v>
          </cell>
          <cell r="H1116" t="str">
            <v>346</v>
          </cell>
          <cell r="I1116" t="str">
            <v>29-80</v>
          </cell>
          <cell r="J1116" t="str">
            <v>723</v>
          </cell>
          <cell r="K1116" t="str">
            <v>491-01620-1537</v>
          </cell>
          <cell r="L1116" t="str">
            <v>500</v>
          </cell>
          <cell r="M1116" t="str">
            <v/>
          </cell>
          <cell r="N1116" t="str">
            <v>256</v>
          </cell>
        </row>
        <row r="1117">
          <cell r="A1117" t="str">
            <v>STACJA ROBOCZA</v>
          </cell>
          <cell r="B1117" t="str">
            <v>KOMPUTER PC/AT</v>
          </cell>
          <cell r="C1117" t="str">
            <v>491-1620/K029</v>
          </cell>
          <cell r="D1117" t="str">
            <v>0B23A</v>
          </cell>
          <cell r="E1117" t="str">
            <v xml:space="preserve">WA </v>
          </cell>
          <cell r="F1117" t="str">
            <v xml:space="preserve">PRZYSTAŚ                 WIESŁAW        </v>
          </cell>
          <cell r="G1117" t="str">
            <v>U-12</v>
          </cell>
          <cell r="H1117" t="str">
            <v>346</v>
          </cell>
          <cell r="I1117" t="str">
            <v>29-80</v>
          </cell>
          <cell r="J1117" t="str">
            <v>723</v>
          </cell>
          <cell r="K1117" t="str">
            <v>491-01620-K029</v>
          </cell>
          <cell r="L1117" t="str">
            <v>700</v>
          </cell>
          <cell r="M1117" t="str">
            <v/>
          </cell>
          <cell r="N1117" t="str">
            <v>256</v>
          </cell>
        </row>
        <row r="1118">
          <cell r="A1118" t="str">
            <v>STACJA ROBOCZA</v>
          </cell>
          <cell r="B1118" t="str">
            <v>DELL Optiplex GX1L 350</v>
          </cell>
          <cell r="C1118" t="str">
            <v>491-3513</v>
          </cell>
          <cell r="D1118" t="str">
            <v>PKGPN</v>
          </cell>
          <cell r="E1118" t="str">
            <v xml:space="preserve">WA </v>
          </cell>
          <cell r="F1118" t="str">
            <v xml:space="preserve">BORUTA                   TOMASZ         </v>
          </cell>
          <cell r="G1118" t="str">
            <v>U-12</v>
          </cell>
          <cell r="H1118" t="str">
            <v>333</v>
          </cell>
          <cell r="I1118" t="str">
            <v>22-46</v>
          </cell>
          <cell r="J1118" t="str">
            <v>92</v>
          </cell>
          <cell r="K1118" t="str">
            <v>491-03513</v>
          </cell>
          <cell r="L1118" t="str">
            <v>350</v>
          </cell>
          <cell r="M1118" t="str">
            <v/>
          </cell>
          <cell r="N1118" t="str">
            <v>256</v>
          </cell>
        </row>
        <row r="1119">
          <cell r="A1119" t="str">
            <v>STACJA ROBOCZA</v>
          </cell>
          <cell r="B1119" t="str">
            <v>COMPAQ DESKPRO EXD PIII 733</v>
          </cell>
          <cell r="C1119" t="str">
            <v>491-4337</v>
          </cell>
          <cell r="D1119" t="str">
            <v>8036FR4Z3711</v>
          </cell>
          <cell r="E1119" t="str">
            <v xml:space="preserve">WA </v>
          </cell>
          <cell r="F1119" t="str">
            <v xml:space="preserve">URBANIAK                 ZBIGNIEW       </v>
          </cell>
          <cell r="G1119" t="str">
            <v>U-2/3</v>
          </cell>
          <cell r="H1119" t="str">
            <v>315</v>
          </cell>
          <cell r="I1119" t="str">
            <v>11-40</v>
          </cell>
          <cell r="J1119" t="str">
            <v>1033</v>
          </cell>
          <cell r="K1119" t="str">
            <v/>
          </cell>
          <cell r="L1119" t="str">
            <v>733</v>
          </cell>
          <cell r="M1119" t="str">
            <v>NIE PODLACZONY</v>
          </cell>
          <cell r="N1119" t="str">
            <v/>
          </cell>
        </row>
        <row r="1120">
          <cell r="A1120" t="str">
            <v>STACJA ROBOCZA</v>
          </cell>
          <cell r="B1120" t="str">
            <v>NEC PMVT Desktop P III 450</v>
          </cell>
          <cell r="C1120" t="str">
            <v>491-3804</v>
          </cell>
          <cell r="D1120" t="str">
            <v>0233109</v>
          </cell>
          <cell r="E1120" t="str">
            <v xml:space="preserve">WA </v>
          </cell>
          <cell r="F1120" t="str">
            <v xml:space="preserve">PRZYSTAŚ                 WIESŁAW        </v>
          </cell>
          <cell r="G1120" t="str">
            <v>U-12</v>
          </cell>
          <cell r="H1120" t="str">
            <v>346</v>
          </cell>
          <cell r="I1120" t="str">
            <v>29-80</v>
          </cell>
          <cell r="J1120" t="str">
            <v>723</v>
          </cell>
          <cell r="K1120" t="str">
            <v>491-03804</v>
          </cell>
          <cell r="L1120" t="str">
            <v>450</v>
          </cell>
          <cell r="M1120" t="str">
            <v/>
          </cell>
          <cell r="N1120" t="str">
            <v>192</v>
          </cell>
        </row>
        <row r="1121">
          <cell r="A1121" t="str">
            <v>STACJA ROBOCZA</v>
          </cell>
          <cell r="B1121" t="str">
            <v>NEC PMVT Desktop P III 450</v>
          </cell>
          <cell r="C1121" t="str">
            <v>491-3805</v>
          </cell>
          <cell r="D1121" t="str">
            <v>0229109</v>
          </cell>
          <cell r="E1121" t="str">
            <v xml:space="preserve">WA </v>
          </cell>
          <cell r="F1121" t="str">
            <v xml:space="preserve">KUDAJ                    ANDRZEJ        </v>
          </cell>
          <cell r="G1121" t="str">
            <v>U-2</v>
          </cell>
          <cell r="H1121" t="str">
            <v>215</v>
          </cell>
          <cell r="I1121" t="str">
            <v>10-75</v>
          </cell>
          <cell r="J1121" t="str">
            <v>367</v>
          </cell>
          <cell r="K1121" t="str">
            <v>491-03805</v>
          </cell>
          <cell r="L1121" t="str">
            <v>450</v>
          </cell>
          <cell r="M1121" t="str">
            <v/>
          </cell>
          <cell r="N1121" t="str">
            <v>64</v>
          </cell>
        </row>
        <row r="1122">
          <cell r="A1122" t="str">
            <v>STACJA ROBOCZA</v>
          </cell>
          <cell r="B1122" t="str">
            <v>NEC PMVT Desktop P III 450</v>
          </cell>
          <cell r="C1122" t="str">
            <v>491-3787</v>
          </cell>
          <cell r="D1122" t="str">
            <v>0667109</v>
          </cell>
          <cell r="E1122" t="str">
            <v xml:space="preserve">WA </v>
          </cell>
          <cell r="F1122" t="str">
            <v xml:space="preserve">MAŁYSZA                  STANISŁAWA     </v>
          </cell>
          <cell r="G1122" t="str">
            <v>U-12</v>
          </cell>
          <cell r="H1122" t="str">
            <v>342</v>
          </cell>
          <cell r="I1122" t="str">
            <v>22-73</v>
          </cell>
          <cell r="J1122" t="str">
            <v>639</v>
          </cell>
          <cell r="K1122" t="str">
            <v>491-03787</v>
          </cell>
          <cell r="L1122" t="str">
            <v>450</v>
          </cell>
          <cell r="M1122" t="str">
            <v/>
          </cell>
          <cell r="N1122" t="str">
            <v>192</v>
          </cell>
        </row>
        <row r="1123">
          <cell r="A1123" t="str">
            <v>STACJA ROBOCZA</v>
          </cell>
          <cell r="B1123" t="str">
            <v>COMPAQ DESKPRO 2000 DT 5166 M1620</v>
          </cell>
          <cell r="C1123" t="str">
            <v>491-2920</v>
          </cell>
          <cell r="D1123" t="str">
            <v>8713HVU87114</v>
          </cell>
          <cell r="E1123" t="str">
            <v xml:space="preserve">WA </v>
          </cell>
          <cell r="F1123" t="str">
            <v xml:space="preserve">PRZYSTAŚ                 WIESŁAW        </v>
          </cell>
          <cell r="G1123" t="str">
            <v>U-12</v>
          </cell>
          <cell r="H1123" t="str">
            <v>346</v>
          </cell>
          <cell r="I1123" t="str">
            <v>29-80</v>
          </cell>
          <cell r="J1123" t="str">
            <v>723</v>
          </cell>
          <cell r="K1123" t="str">
            <v/>
          </cell>
          <cell r="L1123" t="str">
            <v>166</v>
          </cell>
          <cell r="M1123" t="str">
            <v>do wyjaśnienia</v>
          </cell>
          <cell r="N1123" t="str">
            <v/>
          </cell>
        </row>
        <row r="1124">
          <cell r="A1124" t="str">
            <v>STACJA ROBOCZA</v>
          </cell>
          <cell r="B1124" t="str">
            <v>COMPAQ DP2000/32/CD/RS422</v>
          </cell>
          <cell r="C1124" t="str">
            <v>491-3131</v>
          </cell>
          <cell r="D1124" t="str">
            <v>8742BK623819</v>
          </cell>
          <cell r="E1124" t="str">
            <v xml:space="preserve">WA </v>
          </cell>
          <cell r="F1124" t="str">
            <v xml:space="preserve">PRZYSTAŚ                 WIESŁAW        </v>
          </cell>
          <cell r="G1124" t="str">
            <v>U-12</v>
          </cell>
          <cell r="H1124" t="str">
            <v>346</v>
          </cell>
          <cell r="I1124" t="str">
            <v>29-80</v>
          </cell>
          <cell r="J1124" t="str">
            <v>723</v>
          </cell>
          <cell r="K1124" t="str">
            <v/>
          </cell>
          <cell r="L1124" t="str">
            <v>200</v>
          </cell>
          <cell r="M1124" t="str">
            <v>do wyjaśnienia</v>
          </cell>
          <cell r="N1124" t="str">
            <v/>
          </cell>
        </row>
        <row r="1125">
          <cell r="A1125" t="str">
            <v>STACJA ROBOCZA</v>
          </cell>
          <cell r="B1125" t="str">
            <v>DELL Optiplex GX260 SD</v>
          </cell>
          <cell r="C1125" t="str">
            <v>491-5036</v>
          </cell>
          <cell r="D1125" t="str">
            <v>DNPFL0J</v>
          </cell>
          <cell r="E1125" t="str">
            <v xml:space="preserve">WA </v>
          </cell>
          <cell r="F1125" t="str">
            <v xml:space="preserve">PRZYSTAŚ                 WIESŁAW        </v>
          </cell>
          <cell r="G1125" t="str">
            <v>U-12</v>
          </cell>
          <cell r="H1125" t="str">
            <v>346</v>
          </cell>
          <cell r="I1125" t="str">
            <v>29-80</v>
          </cell>
          <cell r="J1125" t="str">
            <v>723</v>
          </cell>
          <cell r="K1125" t="str">
            <v>491-05036</v>
          </cell>
          <cell r="L1125" t="str">
            <v>2400</v>
          </cell>
          <cell r="M1125" t="str">
            <v/>
          </cell>
          <cell r="N1125" t="str">
            <v>254</v>
          </cell>
        </row>
        <row r="1126">
          <cell r="A1126" t="str">
            <v>STACJA ROBOCZA</v>
          </cell>
          <cell r="B1126" t="str">
            <v>COMPAQ DESKPRO EXD PIII 733</v>
          </cell>
          <cell r="C1126" t="str">
            <v>491-4396</v>
          </cell>
          <cell r="D1126" t="str">
            <v>8036FR4ZE310</v>
          </cell>
          <cell r="E1126" t="str">
            <v xml:space="preserve">WA </v>
          </cell>
          <cell r="F1126" t="str">
            <v xml:space="preserve">ANTCZAK                  JERZY          </v>
          </cell>
          <cell r="G1126" t="str">
            <v>U-12</v>
          </cell>
          <cell r="H1126" t="str">
            <v>345</v>
          </cell>
          <cell r="I1126" t="str">
            <v>10-72</v>
          </cell>
          <cell r="J1126" t="str">
            <v>3</v>
          </cell>
          <cell r="K1126" t="str">
            <v>491-04396</v>
          </cell>
          <cell r="L1126" t="str">
            <v>733</v>
          </cell>
          <cell r="M1126" t="str">
            <v/>
          </cell>
          <cell r="N1126" t="str">
            <v>127</v>
          </cell>
        </row>
        <row r="1127">
          <cell r="A1127" t="str">
            <v>STACJA ROBOCZA</v>
          </cell>
          <cell r="B1127" t="str">
            <v>DELL Optiplex GX1L 266</v>
          </cell>
          <cell r="C1127" t="str">
            <v>491-3400</v>
          </cell>
          <cell r="D1127" t="str">
            <v>NM1D0</v>
          </cell>
          <cell r="E1127" t="str">
            <v xml:space="preserve">WA </v>
          </cell>
          <cell r="F1127" t="str">
            <v xml:space="preserve">JOŃCZYK                  PIOTR          </v>
          </cell>
          <cell r="G1127" t="str">
            <v>U-12</v>
          </cell>
          <cell r="H1127" t="str">
            <v>333</v>
          </cell>
          <cell r="I1127" t="str">
            <v>10-76</v>
          </cell>
          <cell r="J1127" t="str">
            <v>321</v>
          </cell>
          <cell r="K1127" t="str">
            <v>491-03400</v>
          </cell>
          <cell r="L1127" t="str">
            <v>266</v>
          </cell>
          <cell r="M1127" t="str">
            <v/>
          </cell>
          <cell r="N1127" t="str">
            <v>128</v>
          </cell>
        </row>
        <row r="1128">
          <cell r="A1128" t="str">
            <v>STACJA ROBOCZA</v>
          </cell>
          <cell r="B1128" t="str">
            <v>DELL Optiplex GX1L 266</v>
          </cell>
          <cell r="C1128" t="str">
            <v>491-3284</v>
          </cell>
          <cell r="D1128" t="str">
            <v>NM17N</v>
          </cell>
          <cell r="E1128" t="str">
            <v xml:space="preserve">WA </v>
          </cell>
          <cell r="F1128" t="str">
            <v xml:space="preserve">PRZYSTAŚ                 WIESŁAW        </v>
          </cell>
          <cell r="G1128" t="str">
            <v>U-12</v>
          </cell>
          <cell r="H1128" t="str">
            <v>346</v>
          </cell>
          <cell r="I1128" t="str">
            <v>29-80</v>
          </cell>
          <cell r="J1128" t="str">
            <v>723</v>
          </cell>
          <cell r="K1128" t="str">
            <v>491-03284</v>
          </cell>
          <cell r="L1128" t="str">
            <v>266</v>
          </cell>
          <cell r="M1128" t="str">
            <v/>
          </cell>
          <cell r="N1128" t="str">
            <v>256</v>
          </cell>
        </row>
        <row r="1129">
          <cell r="A1129" t="str">
            <v>STACJA ROBOCZA</v>
          </cell>
          <cell r="B1129" t="str">
            <v>KOMPUTER 386DX</v>
          </cell>
          <cell r="C1129" t="str">
            <v>491-2056</v>
          </cell>
          <cell r="D1129" t="str">
            <v>3625/043</v>
          </cell>
          <cell r="E1129" t="str">
            <v xml:space="preserve">WA </v>
          </cell>
          <cell r="F1129" t="str">
            <v xml:space="preserve">MARUSIAK                 BOLESŁAW       </v>
          </cell>
          <cell r="G1129" t="str">
            <v>BLOK 1-2</v>
          </cell>
          <cell r="H1129" t="str">
            <v>1</v>
          </cell>
          <cell r="I1129" t="str">
            <v>29-81,11-45</v>
          </cell>
          <cell r="J1129" t="str">
            <v>5500</v>
          </cell>
          <cell r="K1129" t="str">
            <v>491-02056</v>
          </cell>
          <cell r="L1129" t="str">
            <v>700</v>
          </cell>
          <cell r="M1129" t="str">
            <v/>
          </cell>
          <cell r="N1129" t="str">
            <v>256</v>
          </cell>
        </row>
        <row r="1130">
          <cell r="A1130" t="str">
            <v>STACJA ROBOCZA</v>
          </cell>
          <cell r="B1130" t="str">
            <v>COMPAQ DESKPRO EXD PIII 733</v>
          </cell>
          <cell r="C1130" t="str">
            <v>491-4430</v>
          </cell>
          <cell r="D1130" t="str">
            <v>8036FR4ZE276</v>
          </cell>
          <cell r="E1130" t="str">
            <v xml:space="preserve">WA </v>
          </cell>
          <cell r="F1130" t="str">
            <v xml:space="preserve">URBANIAK                 ZBIGNIEW       </v>
          </cell>
          <cell r="G1130" t="str">
            <v>U-2/3</v>
          </cell>
          <cell r="H1130" t="str">
            <v>315</v>
          </cell>
          <cell r="I1130" t="str">
            <v>11-40</v>
          </cell>
          <cell r="J1130" t="str">
            <v>1033</v>
          </cell>
          <cell r="K1130" t="str">
            <v>491-04430</v>
          </cell>
          <cell r="L1130" t="str">
            <v>733</v>
          </cell>
          <cell r="M1130" t="str">
            <v/>
          </cell>
          <cell r="N1130" t="str">
            <v>127</v>
          </cell>
        </row>
        <row r="1131">
          <cell r="A1131" t="str">
            <v>STACJA ROBOCZA</v>
          </cell>
          <cell r="B1131" t="str">
            <v>NEC PowerMate VT Destop P III 450</v>
          </cell>
          <cell r="C1131" t="str">
            <v>491-3870</v>
          </cell>
          <cell r="D1131" t="str">
            <v>0225109</v>
          </cell>
          <cell r="E1131" t="str">
            <v xml:space="preserve">WA </v>
          </cell>
          <cell r="F1131" t="str">
            <v xml:space="preserve">OTŁOWSKI                 MIROSŁAW       </v>
          </cell>
          <cell r="G1131" t="str">
            <v>BUE 7/8</v>
          </cell>
          <cell r="H1131" t="str">
            <v>22</v>
          </cell>
          <cell r="I1131" t="str">
            <v/>
          </cell>
          <cell r="J1131" t="str">
            <v>9354</v>
          </cell>
          <cell r="K1131" t="str">
            <v>491-03870</v>
          </cell>
          <cell r="L1131" t="str">
            <v>450</v>
          </cell>
          <cell r="M1131" t="str">
            <v/>
          </cell>
          <cell r="N1131" t="str">
            <v>256</v>
          </cell>
        </row>
        <row r="1132">
          <cell r="A1132" t="str">
            <v>STACJA ROBOCZA</v>
          </cell>
          <cell r="B1132" t="str">
            <v>KOMPUTER 386DX</v>
          </cell>
          <cell r="C1132" t="str">
            <v>491-2014</v>
          </cell>
          <cell r="D1132" t="str">
            <v>3622/043</v>
          </cell>
          <cell r="E1132" t="str">
            <v xml:space="preserve">WA </v>
          </cell>
          <cell r="F1132" t="str">
            <v xml:space="preserve">PRZYSTAŚ                 WIESŁAW        </v>
          </cell>
          <cell r="G1132" t="str">
            <v>U-12</v>
          </cell>
          <cell r="H1132" t="str">
            <v>346</v>
          </cell>
          <cell r="I1132" t="str">
            <v>29-80</v>
          </cell>
          <cell r="J1132" t="str">
            <v>723</v>
          </cell>
          <cell r="K1132" t="str">
            <v>491-02014</v>
          </cell>
          <cell r="L1132" t="str">
            <v>550</v>
          </cell>
          <cell r="M1132" t="str">
            <v/>
          </cell>
          <cell r="N1132" t="str">
            <v>256</v>
          </cell>
        </row>
        <row r="1133">
          <cell r="A1133" t="str">
            <v>STACJA ROBOCZA</v>
          </cell>
          <cell r="B1133" t="str">
            <v>NEC PowerMate VT Destop P III 450</v>
          </cell>
          <cell r="C1133" t="str">
            <v>491-4013</v>
          </cell>
          <cell r="D1133" t="str">
            <v>0169109</v>
          </cell>
          <cell r="E1133" t="str">
            <v xml:space="preserve">WA </v>
          </cell>
          <cell r="F1133" t="str">
            <v xml:space="preserve">WOŹNIAK                  MARIUSZ        </v>
          </cell>
          <cell r="G1133" t="str">
            <v>U-12</v>
          </cell>
          <cell r="H1133" t="str">
            <v>334A</v>
          </cell>
          <cell r="I1133" t="str">
            <v>10-85</v>
          </cell>
          <cell r="J1133" t="str">
            <v>9163</v>
          </cell>
          <cell r="K1133" t="str">
            <v>491-04013</v>
          </cell>
          <cell r="L1133" t="str">
            <v>450</v>
          </cell>
          <cell r="M1133" t="str">
            <v/>
          </cell>
          <cell r="N1133" t="str">
            <v>192</v>
          </cell>
        </row>
        <row r="1134">
          <cell r="A1134" t="str">
            <v>NOTEBOOK</v>
          </cell>
          <cell r="B1134" t="str">
            <v>Dell Latitude</v>
          </cell>
          <cell r="C1134" t="str">
            <v>491-3336</v>
          </cell>
          <cell r="D1134" t="str">
            <v>Z53KD</v>
          </cell>
          <cell r="E1134" t="str">
            <v xml:space="preserve">WA </v>
          </cell>
          <cell r="F1134" t="str">
            <v xml:space="preserve">ANTCZAK                  JERZY          </v>
          </cell>
          <cell r="G1134" t="str">
            <v>U-12</v>
          </cell>
          <cell r="H1134" t="str">
            <v>345</v>
          </cell>
          <cell r="I1134" t="str">
            <v>10-72</v>
          </cell>
          <cell r="J1134" t="str">
            <v>3</v>
          </cell>
          <cell r="K1134" t="str">
            <v>491-03336</v>
          </cell>
          <cell r="L1134" t="str">
            <v>233</v>
          </cell>
          <cell r="M1134" t="str">
            <v/>
          </cell>
          <cell r="N1134" t="str">
            <v>96</v>
          </cell>
        </row>
        <row r="1135">
          <cell r="A1135" t="str">
            <v>STACJA ROBOCZA</v>
          </cell>
          <cell r="B1135" t="str">
            <v>KOMPUTER 486DX</v>
          </cell>
          <cell r="C1135" t="str">
            <v>491-1620/8833</v>
          </cell>
          <cell r="D1135" t="str">
            <v>8833/114</v>
          </cell>
          <cell r="E1135" t="str">
            <v xml:space="preserve">WA </v>
          </cell>
          <cell r="F1135" t="str">
            <v xml:space="preserve">PASZEWSKI                ANDRZEJ        </v>
          </cell>
          <cell r="G1135" t="str">
            <v>BLOK 5</v>
          </cell>
          <cell r="H1135" t="str">
            <v>MISTRZOWKA</v>
          </cell>
          <cell r="I1135" t="str">
            <v>29-85</v>
          </cell>
          <cell r="J1135" t="str">
            <v>2155</v>
          </cell>
          <cell r="K1135" t="str">
            <v>491-01620-8833</v>
          </cell>
          <cell r="L1135" t="str">
            <v>366</v>
          </cell>
          <cell r="M1135" t="str">
            <v/>
          </cell>
          <cell r="N1135" t="str">
            <v>64</v>
          </cell>
        </row>
        <row r="1136">
          <cell r="A1136" t="str">
            <v>STACJA ROBOCZA</v>
          </cell>
          <cell r="B1136" t="str">
            <v>DELL Optiplex GX1MT 350</v>
          </cell>
          <cell r="C1136" t="str">
            <v>491-3502</v>
          </cell>
          <cell r="D1136" t="str">
            <v>PKN3Q</v>
          </cell>
          <cell r="E1136" t="str">
            <v xml:space="preserve">WA </v>
          </cell>
          <cell r="F1136" t="str">
            <v xml:space="preserve">MAJZNER                  ROMUALD        </v>
          </cell>
          <cell r="G1136" t="str">
            <v>U-12</v>
          </cell>
          <cell r="H1136" t="str">
            <v>344</v>
          </cell>
          <cell r="I1136" t="str">
            <v>10-74</v>
          </cell>
          <cell r="J1136" t="str">
            <v>613</v>
          </cell>
          <cell r="K1136" t="str">
            <v>491-03502</v>
          </cell>
          <cell r="L1136" t="str">
            <v>350</v>
          </cell>
          <cell r="M1136" t="str">
            <v/>
          </cell>
          <cell r="N1136" t="str">
            <v>128</v>
          </cell>
        </row>
        <row r="1137">
          <cell r="A1137" t="str">
            <v>STACJA ROBOCZA</v>
          </cell>
          <cell r="B1137" t="str">
            <v>DELL Optiplex GX1L 266</v>
          </cell>
          <cell r="C1137" t="str">
            <v>491-3316</v>
          </cell>
          <cell r="D1137" t="str">
            <v>NM188</v>
          </cell>
          <cell r="E1137" t="str">
            <v xml:space="preserve">WA </v>
          </cell>
          <cell r="F1137" t="str">
            <v xml:space="preserve">PECYNA                   BOLESŁAW       </v>
          </cell>
          <cell r="G1137" t="str">
            <v>U-12</v>
          </cell>
          <cell r="H1137" t="str">
            <v>344</v>
          </cell>
          <cell r="I1137" t="str">
            <v>19-82</v>
          </cell>
          <cell r="J1137" t="str">
            <v>7262</v>
          </cell>
          <cell r="K1137" t="str">
            <v>491-03316</v>
          </cell>
          <cell r="L1137" t="str">
            <v>266</v>
          </cell>
          <cell r="M1137" t="str">
            <v/>
          </cell>
          <cell r="N1137" t="str">
            <v>256</v>
          </cell>
        </row>
        <row r="1138">
          <cell r="A1138" t="str">
            <v>STACJA ROBOCZA</v>
          </cell>
          <cell r="B1138" t="str">
            <v>DELL Optiplex GX1MT 350</v>
          </cell>
          <cell r="C1138" t="str">
            <v>491-3501</v>
          </cell>
          <cell r="D1138" t="str">
            <v>PKN3S</v>
          </cell>
          <cell r="E1138" t="str">
            <v xml:space="preserve">WA </v>
          </cell>
          <cell r="F1138" t="str">
            <v xml:space="preserve">MALAŃSKI                 HENRYK         </v>
          </cell>
          <cell r="G1138" t="str">
            <v>U-2</v>
          </cell>
          <cell r="H1138" t="str">
            <v>215</v>
          </cell>
          <cell r="I1138" t="str">
            <v>11-75</v>
          </cell>
          <cell r="J1138" t="str">
            <v>635</v>
          </cell>
          <cell r="K1138" t="str">
            <v>491-03501</v>
          </cell>
          <cell r="L1138" t="str">
            <v>350</v>
          </cell>
          <cell r="M1138" t="str">
            <v/>
          </cell>
          <cell r="N1138" t="str">
            <v>64</v>
          </cell>
        </row>
        <row r="1139">
          <cell r="A1139" t="str">
            <v>NOTEBOOK</v>
          </cell>
          <cell r="B1139" t="str">
            <v>Dell Latitude</v>
          </cell>
          <cell r="C1139" t="str">
            <v>491-3340</v>
          </cell>
          <cell r="D1139" t="str">
            <v>Z54C0</v>
          </cell>
          <cell r="E1139" t="str">
            <v xml:space="preserve">WA </v>
          </cell>
          <cell r="F1139" t="str">
            <v xml:space="preserve">BORUTA                   TOMASZ         </v>
          </cell>
          <cell r="G1139" t="str">
            <v>U-12</v>
          </cell>
          <cell r="H1139" t="str">
            <v>333</v>
          </cell>
          <cell r="I1139" t="str">
            <v>22-46</v>
          </cell>
          <cell r="J1139" t="str">
            <v>92</v>
          </cell>
          <cell r="K1139" t="str">
            <v/>
          </cell>
          <cell r="L1139" t="str">
            <v>233</v>
          </cell>
          <cell r="M1139" t="str">
            <v/>
          </cell>
          <cell r="N1139" t="str">
            <v/>
          </cell>
        </row>
        <row r="1140">
          <cell r="A1140" t="str">
            <v>STACJA ROBOCZA</v>
          </cell>
          <cell r="B1140" t="str">
            <v>COMPAQ DESKPRO EXD PIII 733</v>
          </cell>
          <cell r="C1140" t="str">
            <v>491-4399</v>
          </cell>
          <cell r="D1140" t="str">
            <v>8036FR4Z3701</v>
          </cell>
          <cell r="E1140" t="str">
            <v xml:space="preserve">WB </v>
          </cell>
          <cell r="F1140" t="str">
            <v xml:space="preserve">PLAMINIAK                TADEUSZ        </v>
          </cell>
          <cell r="G1140" t="str">
            <v>U-14/1</v>
          </cell>
          <cell r="H1140" t="str">
            <v>10</v>
          </cell>
          <cell r="I1140" t="str">
            <v>15-58</v>
          </cell>
          <cell r="J1140" t="str">
            <v>763</v>
          </cell>
          <cell r="K1140" t="str">
            <v>491-04399</v>
          </cell>
          <cell r="L1140" t="str">
            <v>733</v>
          </cell>
          <cell r="M1140" t="str">
            <v/>
          </cell>
          <cell r="N1140" t="str">
            <v>127</v>
          </cell>
        </row>
        <row r="1141">
          <cell r="A1141" t="str">
            <v>STACJA ROBOCZA</v>
          </cell>
          <cell r="B1141" t="str">
            <v>DELL Optiplex GX150</v>
          </cell>
          <cell r="C1141" t="str">
            <v>491-4880</v>
          </cell>
          <cell r="D1141" t="str">
            <v>7K3Y60J</v>
          </cell>
          <cell r="E1141" t="str">
            <v xml:space="preserve">WB </v>
          </cell>
          <cell r="F1141" t="str">
            <v xml:space="preserve">GĄTAREK                  STANISŁAW      </v>
          </cell>
          <cell r="G1141" t="str">
            <v>U-14/1</v>
          </cell>
          <cell r="H1141" t="str">
            <v>11</v>
          </cell>
          <cell r="I1141" t="str">
            <v>15-19</v>
          </cell>
          <cell r="J1141" t="str">
            <v>264</v>
          </cell>
          <cell r="K1141" t="str">
            <v>491-04880</v>
          </cell>
          <cell r="L1141" t="str">
            <v>1000</v>
          </cell>
          <cell r="M1141" t="str">
            <v/>
          </cell>
          <cell r="N1141" t="str">
            <v>255</v>
          </cell>
        </row>
        <row r="1142">
          <cell r="A1142" t="str">
            <v>STACJA ROBOCZA</v>
          </cell>
          <cell r="B1142" t="str">
            <v>DELL Optiplex GX150</v>
          </cell>
          <cell r="C1142" t="str">
            <v>491-4677</v>
          </cell>
          <cell r="D1142" t="str">
            <v>18QX60J</v>
          </cell>
          <cell r="E1142" t="str">
            <v xml:space="preserve">WB </v>
          </cell>
          <cell r="F1142" t="str">
            <v xml:space="preserve">RYCHLIK                  ADAM           </v>
          </cell>
          <cell r="G1142" t="str">
            <v>U-14/1</v>
          </cell>
          <cell r="H1142" t="str">
            <v>8</v>
          </cell>
          <cell r="I1142" t="str">
            <v>10-09</v>
          </cell>
          <cell r="J1142" t="str">
            <v>840</v>
          </cell>
          <cell r="K1142" t="str">
            <v>491-04677</v>
          </cell>
          <cell r="L1142" t="str">
            <v>1000</v>
          </cell>
          <cell r="M1142" t="str">
            <v/>
          </cell>
          <cell r="N1142" t="str">
            <v>255</v>
          </cell>
        </row>
        <row r="1143">
          <cell r="A1143" t="str">
            <v>STACJA ROBOCZA</v>
          </cell>
          <cell r="B1143" t="str">
            <v>COMPAQ DESKPRO EXD PIII 733</v>
          </cell>
          <cell r="C1143" t="str">
            <v>491-4285</v>
          </cell>
          <cell r="D1143" t="str">
            <v>8036FR4Z6675</v>
          </cell>
          <cell r="E1143" t="str">
            <v xml:space="preserve">WB </v>
          </cell>
          <cell r="F1143" t="str">
            <v xml:space="preserve">PLAMINIAK                TADEUSZ        </v>
          </cell>
          <cell r="G1143" t="str">
            <v>U-14/1</v>
          </cell>
          <cell r="H1143" t="str">
            <v>10</v>
          </cell>
          <cell r="I1143" t="str">
            <v>15-58</v>
          </cell>
          <cell r="J1143" t="str">
            <v>763</v>
          </cell>
          <cell r="K1143" t="str">
            <v>491-04285</v>
          </cell>
          <cell r="L1143" t="str">
            <v>733</v>
          </cell>
          <cell r="M1143" t="str">
            <v/>
          </cell>
          <cell r="N1143" t="str">
            <v>127</v>
          </cell>
        </row>
        <row r="1144">
          <cell r="A1144" t="str">
            <v>STACJA ROBOCZA</v>
          </cell>
          <cell r="B1144" t="str">
            <v>DELL Optiplex GX150</v>
          </cell>
          <cell r="C1144" t="str">
            <v>491-4832</v>
          </cell>
          <cell r="D1144" t="str">
            <v>G9QX60J</v>
          </cell>
          <cell r="E1144" t="str">
            <v xml:space="preserve">WB </v>
          </cell>
          <cell r="F1144" t="str">
            <v xml:space="preserve">PŁOMIŃSKA                HALINA         </v>
          </cell>
          <cell r="G1144" t="str">
            <v>U-14/1</v>
          </cell>
          <cell r="H1144" t="str">
            <v>9</v>
          </cell>
          <cell r="I1144" t="str">
            <v>22-94</v>
          </cell>
          <cell r="J1144" t="str">
            <v>748</v>
          </cell>
          <cell r="K1144" t="str">
            <v>491-04832</v>
          </cell>
          <cell r="L1144" t="str">
            <v>1000</v>
          </cell>
          <cell r="M1144" t="str">
            <v/>
          </cell>
          <cell r="N1144" t="str">
            <v>255</v>
          </cell>
        </row>
        <row r="1145">
          <cell r="A1145" t="str">
            <v>STACJA ROBOCZA</v>
          </cell>
          <cell r="B1145" t="str">
            <v>COMPAQ DESKPRO EXD PIII 733</v>
          </cell>
          <cell r="C1145" t="str">
            <v>491-4446</v>
          </cell>
          <cell r="D1145" t="str">
            <v>8036FR4Z6068</v>
          </cell>
          <cell r="E1145" t="str">
            <v xml:space="preserve">WB </v>
          </cell>
          <cell r="F1145" t="str">
            <v xml:space="preserve">GĄTAREK                  STANISŁAW      </v>
          </cell>
          <cell r="G1145" t="str">
            <v>U-14/1</v>
          </cell>
          <cell r="H1145" t="str">
            <v>11</v>
          </cell>
          <cell r="I1145" t="str">
            <v>15-19</v>
          </cell>
          <cell r="J1145" t="str">
            <v>264</v>
          </cell>
          <cell r="K1145" t="str">
            <v>491-04446</v>
          </cell>
          <cell r="L1145" t="str">
            <v>733</v>
          </cell>
          <cell r="M1145" t="str">
            <v/>
          </cell>
          <cell r="N1145" t="str">
            <v>127</v>
          </cell>
        </row>
        <row r="1146">
          <cell r="A1146" t="str">
            <v>STACJA ROBOCZA</v>
          </cell>
          <cell r="B1146" t="str">
            <v>NEC PowerMate VT P III 550</v>
          </cell>
          <cell r="C1146" t="str">
            <v>491-4159</v>
          </cell>
          <cell r="D1146" t="str">
            <v>1149040</v>
          </cell>
          <cell r="E1146" t="str">
            <v xml:space="preserve">WB </v>
          </cell>
          <cell r="F1146" t="str">
            <v xml:space="preserve">PLAMINIAK                TADEUSZ        </v>
          </cell>
          <cell r="G1146" t="str">
            <v>U-14/1</v>
          </cell>
          <cell r="H1146" t="str">
            <v>10</v>
          </cell>
          <cell r="I1146" t="str">
            <v>15-58</v>
          </cell>
          <cell r="J1146" t="str">
            <v>763</v>
          </cell>
          <cell r="K1146" t="str">
            <v>491-04159</v>
          </cell>
          <cell r="L1146" t="str">
            <v>550</v>
          </cell>
          <cell r="M1146" t="str">
            <v/>
          </cell>
          <cell r="N1146" t="str">
            <v>64</v>
          </cell>
        </row>
        <row r="1147">
          <cell r="A1147" t="str">
            <v>STACJA ROBOCZA</v>
          </cell>
          <cell r="B1147" t="str">
            <v>DELL Optiplex GX150</v>
          </cell>
          <cell r="C1147" t="str">
            <v>491-4881</v>
          </cell>
          <cell r="D1147" t="str">
            <v>BL3Y60J</v>
          </cell>
          <cell r="E1147" t="str">
            <v xml:space="preserve">WB </v>
          </cell>
          <cell r="F1147" t="str">
            <v xml:space="preserve">PLAMINIAK                TADEUSZ        </v>
          </cell>
          <cell r="G1147" t="str">
            <v>U-14/1</v>
          </cell>
          <cell r="H1147" t="str">
            <v>10</v>
          </cell>
          <cell r="I1147" t="str">
            <v>15-58</v>
          </cell>
          <cell r="J1147" t="str">
            <v>763</v>
          </cell>
          <cell r="K1147" t="str">
            <v>491-04881</v>
          </cell>
          <cell r="L1147" t="str">
            <v>1000</v>
          </cell>
          <cell r="M1147" t="str">
            <v/>
          </cell>
          <cell r="N1147" t="str">
            <v>255</v>
          </cell>
        </row>
        <row r="1148">
          <cell r="A1148" t="str">
            <v>STACJA ROBOCZA</v>
          </cell>
          <cell r="B1148" t="str">
            <v>DELL Optiplex GX150</v>
          </cell>
          <cell r="C1148" t="str">
            <v>491-4882</v>
          </cell>
          <cell r="D1148" t="str">
            <v>HJ3Y60J</v>
          </cell>
          <cell r="E1148" t="str">
            <v xml:space="preserve">WB </v>
          </cell>
          <cell r="F1148" t="str">
            <v xml:space="preserve">LASOŃ                    ZBIGNIEW       </v>
          </cell>
          <cell r="G1148" t="str">
            <v>U-14/1</v>
          </cell>
          <cell r="H1148" t="str">
            <v>8</v>
          </cell>
          <cell r="I1148" t="str">
            <v>22-80</v>
          </cell>
          <cell r="J1148" t="str">
            <v>9279</v>
          </cell>
          <cell r="K1148" t="str">
            <v>491-04882</v>
          </cell>
          <cell r="L1148" t="str">
            <v>1000</v>
          </cell>
          <cell r="M1148" t="str">
            <v/>
          </cell>
          <cell r="N1148" t="str">
            <v>255</v>
          </cell>
        </row>
        <row r="1149">
          <cell r="A1149" t="str">
            <v>STACJA ROBOCZA</v>
          </cell>
          <cell r="B1149" t="str">
            <v>COMPAQ DESKPRO EXD PIII 733</v>
          </cell>
          <cell r="C1149" t="str">
            <v>491-4518</v>
          </cell>
          <cell r="D1149" t="str">
            <v>8036FR4ZE263</v>
          </cell>
          <cell r="E1149" t="str">
            <v xml:space="preserve">WB </v>
          </cell>
          <cell r="F1149" t="str">
            <v xml:space="preserve">PLAMINIAK                TADEUSZ        </v>
          </cell>
          <cell r="G1149" t="str">
            <v>U-14/1</v>
          </cell>
          <cell r="H1149" t="str">
            <v>10</v>
          </cell>
          <cell r="I1149" t="str">
            <v>15-58</v>
          </cell>
          <cell r="J1149" t="str">
            <v>763</v>
          </cell>
          <cell r="K1149" t="str">
            <v>491-04518</v>
          </cell>
          <cell r="L1149" t="str">
            <v>733</v>
          </cell>
          <cell r="M1149" t="str">
            <v/>
          </cell>
          <cell r="N1149" t="str">
            <v>127</v>
          </cell>
        </row>
        <row r="1150">
          <cell r="A1150" t="str">
            <v>STACJA ROBOCZA</v>
          </cell>
          <cell r="B1150" t="str">
            <v>COMPAQ DESKPRO EXD PIII 733</v>
          </cell>
          <cell r="C1150" t="str">
            <v>491-4257</v>
          </cell>
          <cell r="D1150" t="str">
            <v>8036FR4ZE581</v>
          </cell>
          <cell r="E1150" t="str">
            <v xml:space="preserve">WB </v>
          </cell>
          <cell r="F1150" t="str">
            <v xml:space="preserve">PLAMINIAK                TADEUSZ        </v>
          </cell>
          <cell r="G1150" t="str">
            <v>U-14/1</v>
          </cell>
          <cell r="H1150" t="str">
            <v>10</v>
          </cell>
          <cell r="I1150" t="str">
            <v>15-58</v>
          </cell>
          <cell r="J1150" t="str">
            <v>763</v>
          </cell>
          <cell r="K1150" t="str">
            <v>491-04257</v>
          </cell>
          <cell r="L1150" t="str">
            <v>733</v>
          </cell>
          <cell r="M1150" t="str">
            <v/>
          </cell>
          <cell r="N1150" t="str">
            <v>127</v>
          </cell>
        </row>
        <row r="1151">
          <cell r="A1151" t="str">
            <v>STACJA ROBOCZA</v>
          </cell>
          <cell r="B1151" t="str">
            <v>DELL Optiplex GX150</v>
          </cell>
          <cell r="C1151" t="str">
            <v>491-4759</v>
          </cell>
          <cell r="D1151" t="str">
            <v>78QX60J</v>
          </cell>
          <cell r="E1151" t="str">
            <v xml:space="preserve">WB </v>
          </cell>
          <cell r="F1151" t="str">
            <v xml:space="preserve">KOŁOMAK                  ELŻBIETA       </v>
          </cell>
          <cell r="G1151" t="str">
            <v>U-14</v>
          </cell>
          <cell r="H1151" t="str">
            <v>39</v>
          </cell>
          <cell r="I1151" t="str">
            <v>22-94</v>
          </cell>
          <cell r="J1151" t="str">
            <v>385</v>
          </cell>
          <cell r="K1151" t="str">
            <v>491-04759</v>
          </cell>
          <cell r="L1151" t="str">
            <v>1000</v>
          </cell>
          <cell r="M1151" t="str">
            <v/>
          </cell>
          <cell r="N1151" t="str">
            <v>255</v>
          </cell>
        </row>
        <row r="1152">
          <cell r="A1152" t="str">
            <v>STACJA ROBOCZA</v>
          </cell>
          <cell r="B1152" t="str">
            <v>NEC PowerMate VT P III 550</v>
          </cell>
          <cell r="C1152" t="str">
            <v>491-4154</v>
          </cell>
          <cell r="D1152" t="str">
            <v>1167040</v>
          </cell>
          <cell r="E1152" t="str">
            <v xml:space="preserve">WB </v>
          </cell>
          <cell r="F1152" t="str">
            <v xml:space="preserve">PLAMINIAK                TADEUSZ        </v>
          </cell>
          <cell r="G1152" t="str">
            <v>U-14/1</v>
          </cell>
          <cell r="H1152" t="str">
            <v>10</v>
          </cell>
          <cell r="I1152" t="str">
            <v>15-58</v>
          </cell>
          <cell r="J1152" t="str">
            <v>763</v>
          </cell>
          <cell r="K1152" t="str">
            <v>491-04154</v>
          </cell>
          <cell r="L1152" t="str">
            <v>550</v>
          </cell>
          <cell r="M1152" t="str">
            <v/>
          </cell>
          <cell r="N1152" t="str">
            <v>64</v>
          </cell>
        </row>
        <row r="1153">
          <cell r="A1153" t="str">
            <v>STACJA ROBOCZA</v>
          </cell>
          <cell r="B1153" t="str">
            <v>DELL Optiplex GX150</v>
          </cell>
          <cell r="C1153" t="str">
            <v>491-4682</v>
          </cell>
          <cell r="D1153" t="str">
            <v>3BQX60J</v>
          </cell>
          <cell r="E1153" t="str">
            <v xml:space="preserve">WD </v>
          </cell>
          <cell r="F1153" t="str">
            <v xml:space="preserve">ZATOŃ                    KAZIMIERZ      </v>
          </cell>
          <cell r="G1153" t="str">
            <v>U-14</v>
          </cell>
          <cell r="H1153" t="str">
            <v>DIRE</v>
          </cell>
          <cell r="I1153" t="str">
            <v>10-00</v>
          </cell>
          <cell r="J1153" t="str">
            <v>1139</v>
          </cell>
          <cell r="K1153" t="str">
            <v>491-04682</v>
          </cell>
          <cell r="L1153" t="str">
            <v>1000</v>
          </cell>
          <cell r="M1153" t="str">
            <v/>
          </cell>
          <cell r="N1153" t="str">
            <v>255</v>
          </cell>
        </row>
        <row r="1154">
          <cell r="A1154" t="str">
            <v>STACJA ROBOCZA</v>
          </cell>
          <cell r="B1154" t="str">
            <v>COMPAQ DESKPRO EXD PIII 733</v>
          </cell>
          <cell r="C1154" t="str">
            <v>491-4487</v>
          </cell>
          <cell r="D1154" t="str">
            <v>8036FR4ZE561</v>
          </cell>
          <cell r="E1154" t="str">
            <v xml:space="preserve">WE </v>
          </cell>
          <cell r="F1154" t="str">
            <v xml:space="preserve">ROGOZIŃSKI               STANISŁAW      </v>
          </cell>
          <cell r="G1154" t="str">
            <v>U-3</v>
          </cell>
          <cell r="H1154" t="str">
            <v>104A</v>
          </cell>
          <cell r="I1154" t="str">
            <v>17-29 35-90</v>
          </cell>
          <cell r="J1154" t="str">
            <v>836</v>
          </cell>
          <cell r="K1154" t="str">
            <v>491-04487</v>
          </cell>
          <cell r="L1154" t="str">
            <v>733</v>
          </cell>
          <cell r="M1154" t="str">
            <v/>
          </cell>
          <cell r="N1154" t="str">
            <v>127</v>
          </cell>
        </row>
        <row r="1155">
          <cell r="A1155" t="str">
            <v>STACJA ROBOCZA</v>
          </cell>
          <cell r="B1155" t="str">
            <v>KOMPUTER PC/AT</v>
          </cell>
          <cell r="C1155" t="str">
            <v>491-1620/K002</v>
          </cell>
          <cell r="D1155" t="str">
            <v>0B23A</v>
          </cell>
          <cell r="E1155" t="str">
            <v xml:space="preserve">WE </v>
          </cell>
          <cell r="F1155" t="str">
            <v xml:space="preserve">KUSTRA                   JACEK          </v>
          </cell>
          <cell r="G1155" t="str">
            <v>BLOK 5-6</v>
          </cell>
          <cell r="H1155" t="str">
            <v>DYŻ.ELEKTR.</v>
          </cell>
          <cell r="I1155" t="str">
            <v>10-86</v>
          </cell>
          <cell r="J1155" t="str">
            <v>9325</v>
          </cell>
          <cell r="K1155" t="str">
            <v/>
          </cell>
          <cell r="L1155" t="str">
            <v>0</v>
          </cell>
          <cell r="M1155" t="str">
            <v>AKTUALNIE JEST BEZ SIECI</v>
          </cell>
          <cell r="N1155" t="str">
            <v/>
          </cell>
        </row>
        <row r="1156">
          <cell r="A1156" t="str">
            <v>STACJA ROBOCZA</v>
          </cell>
          <cell r="B1156" t="str">
            <v>COMPAQ DESKPRO EXD PIII 733</v>
          </cell>
          <cell r="C1156" t="str">
            <v>491-4274</v>
          </cell>
          <cell r="D1156" t="str">
            <v>8036FR4ZE422</v>
          </cell>
          <cell r="E1156" t="str">
            <v xml:space="preserve">WE </v>
          </cell>
          <cell r="F1156" t="str">
            <v xml:space="preserve">NIEWIERSKI               ROBERT         </v>
          </cell>
          <cell r="G1156" t="str">
            <v>U-3</v>
          </cell>
          <cell r="H1156" t="str">
            <v>104</v>
          </cell>
          <cell r="I1156" t="str">
            <v>17-13</v>
          </cell>
          <cell r="J1156" t="str">
            <v>9494</v>
          </cell>
          <cell r="K1156" t="str">
            <v>491-04274</v>
          </cell>
          <cell r="L1156" t="str">
            <v>733</v>
          </cell>
          <cell r="M1156" t="str">
            <v/>
          </cell>
          <cell r="N1156" t="str">
            <v>127</v>
          </cell>
        </row>
        <row r="1157">
          <cell r="A1157" t="str">
            <v>STACJA ROBOCZA</v>
          </cell>
          <cell r="B1157" t="str">
            <v>COMPAQ DESKPRO EXD PIII 733</v>
          </cell>
          <cell r="C1157" t="str">
            <v>491-4465</v>
          </cell>
          <cell r="D1157" t="str">
            <v>8036FR4ZE400</v>
          </cell>
          <cell r="E1157" t="str">
            <v xml:space="preserve">WE </v>
          </cell>
          <cell r="F1157" t="str">
            <v xml:space="preserve">ORŁOWSKA                 ANNA           </v>
          </cell>
          <cell r="G1157" t="str">
            <v>U-3</v>
          </cell>
          <cell r="H1157" t="str">
            <v>109A</v>
          </cell>
          <cell r="I1157" t="str">
            <v>17-10</v>
          </cell>
          <cell r="J1157" t="str">
            <v>788</v>
          </cell>
          <cell r="K1157" t="str">
            <v>491-04465</v>
          </cell>
          <cell r="L1157" t="str">
            <v>733</v>
          </cell>
          <cell r="M1157" t="str">
            <v/>
          </cell>
          <cell r="N1157" t="str">
            <v>127</v>
          </cell>
        </row>
        <row r="1158">
          <cell r="A1158" t="str">
            <v>STACJA ROBOCZA</v>
          </cell>
          <cell r="B1158" t="str">
            <v>OPTIMUS 386DX</v>
          </cell>
          <cell r="C1158" t="str">
            <v>491-2031</v>
          </cell>
          <cell r="D1158" t="str">
            <v>AMI5650116</v>
          </cell>
          <cell r="E1158" t="str">
            <v xml:space="preserve">WE </v>
          </cell>
          <cell r="F1158" t="str">
            <v xml:space="preserve">DĘBSKI                   EUGENIUSZ      </v>
          </cell>
          <cell r="G1158" t="str">
            <v>U-14</v>
          </cell>
          <cell r="H1158" t="str">
            <v>404</v>
          </cell>
          <cell r="I1158" t="str">
            <v>17-10</v>
          </cell>
          <cell r="J1158" t="str">
            <v>154</v>
          </cell>
          <cell r="K1158" t="str">
            <v/>
          </cell>
          <cell r="L1158" t="str">
            <v>0</v>
          </cell>
          <cell r="M1158" t="str">
            <v>siec wydzielona</v>
          </cell>
          <cell r="N1158" t="str">
            <v/>
          </cell>
        </row>
        <row r="1159">
          <cell r="A1159" t="str">
            <v>STACJA ROBOCZA</v>
          </cell>
          <cell r="B1159" t="str">
            <v>ZENITH Z STATION P166</v>
          </cell>
          <cell r="C1159" t="str">
            <v>491-3099</v>
          </cell>
          <cell r="D1159" t="str">
            <v>GVDD72905448</v>
          </cell>
          <cell r="E1159" t="str">
            <v xml:space="preserve">WE </v>
          </cell>
          <cell r="F1159" t="str">
            <v xml:space="preserve">CHWASTOWSKI              MARIAN         </v>
          </cell>
          <cell r="G1159" t="str">
            <v>U-14</v>
          </cell>
          <cell r="H1159" t="str">
            <v>405</v>
          </cell>
          <cell r="I1159" t="str">
            <v>17-02</v>
          </cell>
          <cell r="J1159" t="str">
            <v>3094</v>
          </cell>
          <cell r="K1159" t="str">
            <v/>
          </cell>
          <cell r="L1159" t="str">
            <v>166</v>
          </cell>
          <cell r="M1159" t="str">
            <v>OK58J</v>
          </cell>
          <cell r="N1159" t="str">
            <v/>
          </cell>
        </row>
        <row r="1160">
          <cell r="A1160" t="str">
            <v>STACJA ROBOCZA</v>
          </cell>
          <cell r="B1160" t="str">
            <v>DELL Optiplex GX1L 350</v>
          </cell>
          <cell r="C1160" t="str">
            <v>491-3524</v>
          </cell>
          <cell r="D1160" t="str">
            <v>PKGNX</v>
          </cell>
          <cell r="E1160" t="str">
            <v xml:space="preserve">WE </v>
          </cell>
          <cell r="F1160" t="str">
            <v xml:space="preserve">PIOTROWSKI               ARKADIUSZ      </v>
          </cell>
          <cell r="G1160" t="str">
            <v>U-14</v>
          </cell>
          <cell r="H1160" t="str">
            <v>508</v>
          </cell>
          <cell r="I1160" t="str">
            <v>13-44</v>
          </cell>
          <cell r="J1160" t="str">
            <v>9295</v>
          </cell>
          <cell r="K1160" t="str">
            <v>491-03524</v>
          </cell>
          <cell r="L1160" t="str">
            <v>350</v>
          </cell>
          <cell r="M1160" t="str">
            <v/>
          </cell>
          <cell r="N1160" t="str">
            <v>128</v>
          </cell>
        </row>
        <row r="1161">
          <cell r="A1161" t="str">
            <v>STACJA ROBOCZA</v>
          </cell>
          <cell r="B1161" t="str">
            <v>ZENITH Z STATION P166</v>
          </cell>
          <cell r="C1161" t="str">
            <v>491-3100</v>
          </cell>
          <cell r="D1161" t="str">
            <v>GVDD72905431</v>
          </cell>
          <cell r="E1161" t="str">
            <v xml:space="preserve">WE </v>
          </cell>
          <cell r="F1161" t="str">
            <v xml:space="preserve">KOSTUSIAK                EDWARD         </v>
          </cell>
          <cell r="G1161" t="str">
            <v>U-12</v>
          </cell>
          <cell r="H1161" t="str">
            <v>302</v>
          </cell>
          <cell r="I1161" t="str">
            <v>14-90</v>
          </cell>
          <cell r="J1161" t="str">
            <v>379</v>
          </cell>
          <cell r="K1161" t="str">
            <v>491-03100</v>
          </cell>
          <cell r="L1161" t="str">
            <v>166</v>
          </cell>
          <cell r="M1161" t="str">
            <v/>
          </cell>
          <cell r="N1161" t="str">
            <v>128</v>
          </cell>
        </row>
        <row r="1162">
          <cell r="A1162" t="str">
            <v>STACJA ROBOCZA</v>
          </cell>
          <cell r="B1162" t="str">
            <v>DELL Optiplex GX1M 350</v>
          </cell>
          <cell r="C1162" t="str">
            <v>491-3567</v>
          </cell>
          <cell r="D1162" t="str">
            <v>PKGPX</v>
          </cell>
          <cell r="E1162" t="str">
            <v xml:space="preserve">WE </v>
          </cell>
          <cell r="F1162" t="str">
            <v xml:space="preserve">ŁUKASZEWSKI              JERZY          </v>
          </cell>
          <cell r="G1162" t="str">
            <v>U-3</v>
          </cell>
          <cell r="H1162" t="str">
            <v>109A</v>
          </cell>
          <cell r="I1162" t="str">
            <v>17-10</v>
          </cell>
          <cell r="J1162" t="str">
            <v>533</v>
          </cell>
          <cell r="K1162" t="str">
            <v>491-03567</v>
          </cell>
          <cell r="L1162" t="str">
            <v>350</v>
          </cell>
          <cell r="M1162" t="str">
            <v/>
          </cell>
          <cell r="N1162" t="str">
            <v>128</v>
          </cell>
        </row>
        <row r="1163">
          <cell r="A1163" t="str">
            <v>STACJA ROBOCZA</v>
          </cell>
          <cell r="B1163" t="str">
            <v>DELL Optiplex GX1L 350</v>
          </cell>
          <cell r="C1163" t="str">
            <v>491-3581</v>
          </cell>
          <cell r="D1163" t="str">
            <v>PKGP6</v>
          </cell>
          <cell r="E1163" t="str">
            <v xml:space="preserve">WE </v>
          </cell>
          <cell r="F1163" t="str">
            <v xml:space="preserve">MARCINIAK                ALEKSANDER     </v>
          </cell>
          <cell r="G1163" t="str">
            <v>U-14</v>
          </cell>
          <cell r="H1163" t="str">
            <v>404</v>
          </cell>
          <cell r="I1163" t="str">
            <v>17-01</v>
          </cell>
          <cell r="J1163" t="str">
            <v>617</v>
          </cell>
          <cell r="K1163" t="str">
            <v>491-03581</v>
          </cell>
          <cell r="L1163" t="str">
            <v>350</v>
          </cell>
          <cell r="M1163" t="str">
            <v/>
          </cell>
          <cell r="N1163" t="str">
            <v>128</v>
          </cell>
        </row>
        <row r="1164">
          <cell r="A1164" t="str">
            <v>STACJA ROBOCZA</v>
          </cell>
          <cell r="B1164" t="str">
            <v>COMPAQ DESKPRO EXD PIII 733</v>
          </cell>
          <cell r="C1164" t="str">
            <v>491-4379</v>
          </cell>
          <cell r="D1164" t="str">
            <v>8036FR4ZE416</v>
          </cell>
          <cell r="E1164" t="str">
            <v xml:space="preserve">WE </v>
          </cell>
          <cell r="F1164" t="str">
            <v xml:space="preserve">ROSIAK                   ANNA           </v>
          </cell>
          <cell r="G1164" t="str">
            <v>U-3</v>
          </cell>
          <cell r="H1164" t="str">
            <v>104</v>
          </cell>
          <cell r="I1164" t="str">
            <v>17-13</v>
          </cell>
          <cell r="J1164" t="str">
            <v>4703</v>
          </cell>
          <cell r="K1164" t="str">
            <v>491-04379</v>
          </cell>
          <cell r="L1164" t="str">
            <v>733</v>
          </cell>
          <cell r="M1164" t="str">
            <v/>
          </cell>
          <cell r="N1164" t="str">
            <v>127</v>
          </cell>
        </row>
        <row r="1165">
          <cell r="A1165" t="str">
            <v>STACJA ROBOCZA</v>
          </cell>
          <cell r="B1165" t="str">
            <v>KOMPUTER 486DX</v>
          </cell>
          <cell r="C1165" t="str">
            <v>491-1620/8825</v>
          </cell>
          <cell r="D1165" t="str">
            <v>8825/114</v>
          </cell>
          <cell r="E1165" t="str">
            <v xml:space="preserve">WE </v>
          </cell>
          <cell r="F1165" t="str">
            <v xml:space="preserve">WIĄCEK                   SŁAWA          </v>
          </cell>
          <cell r="G1165" t="str">
            <v>U-3</v>
          </cell>
          <cell r="H1165" t="str">
            <v>109</v>
          </cell>
          <cell r="I1165" t="str">
            <v>21-94</v>
          </cell>
          <cell r="J1165" t="str">
            <v>1107</v>
          </cell>
          <cell r="K1165" t="str">
            <v/>
          </cell>
          <cell r="L1165" t="str">
            <v>0</v>
          </cell>
          <cell r="M1165" t="str">
            <v>BEZ SIECI</v>
          </cell>
          <cell r="N1165" t="str">
            <v/>
          </cell>
        </row>
        <row r="1166">
          <cell r="A1166" t="str">
            <v>STACJA ROBOCZA</v>
          </cell>
          <cell r="B1166" t="str">
            <v>DELL Optiplex GX150</v>
          </cell>
          <cell r="C1166" t="str">
            <v>491-4749</v>
          </cell>
          <cell r="D1166" t="str">
            <v>5M3Y60J</v>
          </cell>
          <cell r="E1166" t="str">
            <v xml:space="preserve">WE </v>
          </cell>
          <cell r="F1166" t="str">
            <v xml:space="preserve">TOMCZYK                  WŁODZIMIERZ    </v>
          </cell>
          <cell r="G1166" t="str">
            <v>U-14</v>
          </cell>
          <cell r="H1166" t="str">
            <v>201</v>
          </cell>
          <cell r="I1166" t="str">
            <v>17-00</v>
          </cell>
          <cell r="J1166" t="str">
            <v>1010</v>
          </cell>
          <cell r="K1166" t="str">
            <v>491-04749</v>
          </cell>
          <cell r="L1166" t="str">
            <v>1000</v>
          </cell>
          <cell r="M1166" t="str">
            <v/>
          </cell>
          <cell r="N1166" t="str">
            <v>255</v>
          </cell>
        </row>
        <row r="1167">
          <cell r="A1167" t="str">
            <v>STACJA ROBOCZA</v>
          </cell>
          <cell r="B1167" t="str">
            <v>DELL Optiplex GX150</v>
          </cell>
          <cell r="C1167" t="str">
            <v>491-4750</v>
          </cell>
          <cell r="D1167" t="str">
            <v>FK3Y60J</v>
          </cell>
          <cell r="E1167" t="str">
            <v xml:space="preserve">WE </v>
          </cell>
          <cell r="F1167" t="str">
            <v xml:space="preserve">MUSKAŁA                  MARZANNA       </v>
          </cell>
          <cell r="G1167" t="str">
            <v>U-14</v>
          </cell>
          <cell r="H1167" t="str">
            <v>202</v>
          </cell>
          <cell r="I1167" t="str">
            <v>25-89</v>
          </cell>
          <cell r="J1167" t="str">
            <v>470</v>
          </cell>
          <cell r="K1167" t="str">
            <v>491-04750</v>
          </cell>
          <cell r="L1167" t="str">
            <v>1000</v>
          </cell>
          <cell r="M1167" t="str">
            <v/>
          </cell>
          <cell r="N1167" t="str">
            <v>255</v>
          </cell>
        </row>
        <row r="1168">
          <cell r="A1168" t="str">
            <v>STACJA ROBOCZA</v>
          </cell>
          <cell r="B1168" t="str">
            <v>NEC PowerMate VT Destop P III 450</v>
          </cell>
          <cell r="C1168" t="str">
            <v>491-3878</v>
          </cell>
          <cell r="D1168" t="str">
            <v>0728109</v>
          </cell>
          <cell r="E1168" t="str">
            <v xml:space="preserve">WE </v>
          </cell>
          <cell r="F1168" t="str">
            <v xml:space="preserve">MICHALCZYK               RYSZARD        </v>
          </cell>
          <cell r="G1168" t="str">
            <v>U-14</v>
          </cell>
          <cell r="H1168" t="str">
            <v>508</v>
          </cell>
          <cell r="I1168" t="str">
            <v>13-44 39-31</v>
          </cell>
          <cell r="J1168" t="str">
            <v>575</v>
          </cell>
          <cell r="K1168" t="str">
            <v>491-03878</v>
          </cell>
          <cell r="L1168" t="str">
            <v>450</v>
          </cell>
          <cell r="M1168" t="str">
            <v/>
          </cell>
          <cell r="N1168" t="str">
            <v>64</v>
          </cell>
        </row>
        <row r="1169">
          <cell r="A1169" t="str">
            <v>STACJA ROBOCZA</v>
          </cell>
          <cell r="B1169" t="str">
            <v>DELL Optiplex GX260 SD</v>
          </cell>
          <cell r="C1169" t="str">
            <v>491-5026</v>
          </cell>
          <cell r="D1169" t="str">
            <v>7NPFL0J</v>
          </cell>
          <cell r="E1169" t="str">
            <v xml:space="preserve">WE </v>
          </cell>
          <cell r="F1169" t="str">
            <v xml:space="preserve">ŚWIĄTEK                  JERZY          </v>
          </cell>
          <cell r="G1169" t="str">
            <v>U-12</v>
          </cell>
          <cell r="H1169" t="str">
            <v>303</v>
          </cell>
          <cell r="I1169" t="str">
            <v>13-98</v>
          </cell>
          <cell r="J1169" t="str">
            <v>883</v>
          </cell>
          <cell r="K1169" t="str">
            <v>491-05026</v>
          </cell>
          <cell r="L1169" t="str">
            <v>2400</v>
          </cell>
          <cell r="M1169" t="str">
            <v/>
          </cell>
          <cell r="N1169" t="str">
            <v>254</v>
          </cell>
        </row>
        <row r="1170">
          <cell r="A1170" t="str">
            <v>STACJA ROBOCZA</v>
          </cell>
          <cell r="B1170" t="str">
            <v>NEC PowerMate VT Destop P III 450</v>
          </cell>
          <cell r="C1170" t="str">
            <v>491-3876</v>
          </cell>
          <cell r="D1170" t="str">
            <v>0745109</v>
          </cell>
          <cell r="E1170" t="str">
            <v xml:space="preserve">WE </v>
          </cell>
          <cell r="F1170" t="str">
            <v xml:space="preserve">KONOPIŃSKI               GRZEGORZ       </v>
          </cell>
          <cell r="G1170" t="str">
            <v>U-14</v>
          </cell>
          <cell r="H1170" t="str">
            <v>508</v>
          </cell>
          <cell r="I1170" t="str">
            <v>13-44</v>
          </cell>
          <cell r="J1170" t="str">
            <v>493</v>
          </cell>
          <cell r="K1170" t="str">
            <v>491-03876</v>
          </cell>
          <cell r="L1170" t="str">
            <v>450</v>
          </cell>
          <cell r="M1170" t="str">
            <v/>
          </cell>
          <cell r="N1170" t="str">
            <v>64</v>
          </cell>
        </row>
        <row r="1171">
          <cell r="A1171" t="str">
            <v>STACJA ROBOCZA</v>
          </cell>
          <cell r="B1171" t="str">
            <v>NEC Direction Minitower P III 450</v>
          </cell>
          <cell r="C1171" t="str">
            <v>491-3968</v>
          </cell>
          <cell r="D1171" t="str">
            <v>0311109</v>
          </cell>
          <cell r="E1171" t="str">
            <v xml:space="preserve">WE </v>
          </cell>
          <cell r="F1171" t="str">
            <v xml:space="preserve">ROGALA                   URSZULA        </v>
          </cell>
          <cell r="G1171" t="str">
            <v>U-14</v>
          </cell>
          <cell r="H1171" t="str">
            <v>DIRE</v>
          </cell>
          <cell r="I1171" t="str">
            <v>10-00</v>
          </cell>
          <cell r="J1171" t="str">
            <v>1161</v>
          </cell>
          <cell r="K1171" t="str">
            <v>491-03968</v>
          </cell>
          <cell r="L1171" t="str">
            <v>450</v>
          </cell>
          <cell r="M1171" t="str">
            <v/>
          </cell>
          <cell r="N1171" t="str">
            <v>64</v>
          </cell>
        </row>
        <row r="1172">
          <cell r="A1172" t="str">
            <v>NOTEBOOK</v>
          </cell>
          <cell r="B1172" t="str">
            <v>COMPAQ ARMADA E500 PIII 800</v>
          </cell>
          <cell r="C1172" t="str">
            <v>491-4619</v>
          </cell>
          <cell r="D1172" t="str">
            <v>7J13JFD3D00N</v>
          </cell>
          <cell r="E1172" t="str">
            <v xml:space="preserve">WE </v>
          </cell>
          <cell r="F1172" t="str">
            <v xml:space="preserve">MICHALCZYK               RYSZARD        </v>
          </cell>
          <cell r="G1172" t="str">
            <v>U-14</v>
          </cell>
          <cell r="H1172" t="str">
            <v>508</v>
          </cell>
          <cell r="I1172" t="str">
            <v>13-44 39-31</v>
          </cell>
          <cell r="J1172" t="str">
            <v>575</v>
          </cell>
          <cell r="K1172" t="str">
            <v>491-04619</v>
          </cell>
          <cell r="L1172" t="str">
            <v>800</v>
          </cell>
          <cell r="M1172" t="str">
            <v/>
          </cell>
          <cell r="N1172" t="str">
            <v>64</v>
          </cell>
        </row>
        <row r="1173">
          <cell r="A1173" t="str">
            <v>STACJA ROBOCZA</v>
          </cell>
          <cell r="B1173" t="str">
            <v>DELL Optiplex GX1L 266</v>
          </cell>
          <cell r="C1173" t="str">
            <v>491-3397</v>
          </cell>
          <cell r="D1173" t="str">
            <v>NM1CZ</v>
          </cell>
          <cell r="E1173" t="str">
            <v xml:space="preserve">WE </v>
          </cell>
          <cell r="F1173" t="str">
            <v xml:space="preserve">GRACZYK                  PAWEŁ          </v>
          </cell>
          <cell r="G1173" t="str">
            <v>U-12</v>
          </cell>
          <cell r="H1173" t="str">
            <v>219</v>
          </cell>
          <cell r="I1173" t="str">
            <v>13-33</v>
          </cell>
          <cell r="J1173" t="str">
            <v>273</v>
          </cell>
          <cell r="K1173" t="str">
            <v>491-03397</v>
          </cell>
          <cell r="L1173" t="str">
            <v>266</v>
          </cell>
          <cell r="M1173" t="str">
            <v/>
          </cell>
          <cell r="N1173" t="str">
            <v>224</v>
          </cell>
        </row>
        <row r="1174">
          <cell r="A1174" t="str">
            <v>STACJA ROBOCZA</v>
          </cell>
          <cell r="B1174" t="str">
            <v>NEC PowerMate VT Destop P III 450</v>
          </cell>
          <cell r="C1174" t="str">
            <v>491-3879</v>
          </cell>
          <cell r="D1174" t="str">
            <v>0686109</v>
          </cell>
          <cell r="E1174" t="str">
            <v xml:space="preserve">WE </v>
          </cell>
          <cell r="F1174" t="str">
            <v xml:space="preserve">JĘDRUSZEK                HENRYK         </v>
          </cell>
          <cell r="G1174" t="str">
            <v>BLOK 5-6</v>
          </cell>
          <cell r="H1174" t="str">
            <v>MISTRZ ZMIAN.</v>
          </cell>
          <cell r="I1174" t="str">
            <v>28-60,17-03</v>
          </cell>
          <cell r="J1174" t="str">
            <v>337</v>
          </cell>
          <cell r="K1174" t="str">
            <v>491-03879</v>
          </cell>
          <cell r="L1174" t="str">
            <v>450</v>
          </cell>
          <cell r="M1174" t="str">
            <v/>
          </cell>
          <cell r="N1174" t="str">
            <v>128</v>
          </cell>
        </row>
        <row r="1175">
          <cell r="A1175" t="str">
            <v>STACJA ROBOCZA</v>
          </cell>
          <cell r="B1175" t="str">
            <v>NEC PowerMate VT Destop P III 450</v>
          </cell>
          <cell r="C1175" t="str">
            <v>491-3910</v>
          </cell>
          <cell r="D1175" t="str">
            <v>0270109</v>
          </cell>
          <cell r="E1175" t="str">
            <v xml:space="preserve">WE </v>
          </cell>
          <cell r="F1175" t="str">
            <v xml:space="preserve">WIĄCEK                   SŁAWA          </v>
          </cell>
          <cell r="G1175" t="str">
            <v>U-3</v>
          </cell>
          <cell r="H1175" t="str">
            <v>109</v>
          </cell>
          <cell r="I1175" t="str">
            <v>21-94</v>
          </cell>
          <cell r="J1175" t="str">
            <v>1107</v>
          </cell>
          <cell r="K1175" t="str">
            <v/>
          </cell>
          <cell r="L1175" t="str">
            <v>450</v>
          </cell>
          <cell r="M1175" t="str">
            <v>BEZ SIECI</v>
          </cell>
          <cell r="N1175" t="str">
            <v/>
          </cell>
        </row>
        <row r="1176">
          <cell r="A1176" t="str">
            <v>STACJA ROBOCZA</v>
          </cell>
          <cell r="B1176" t="str">
            <v>DELL Optiplex GX1L 266</v>
          </cell>
          <cell r="C1176" t="str">
            <v>491-3306</v>
          </cell>
          <cell r="D1176" t="str">
            <v>NM148</v>
          </cell>
          <cell r="E1176" t="str">
            <v xml:space="preserve">WE </v>
          </cell>
          <cell r="F1176" t="str">
            <v xml:space="preserve">PŁOSZKA                  RENATA         </v>
          </cell>
          <cell r="G1176" t="str">
            <v>U-14</v>
          </cell>
          <cell r="H1176" t="str">
            <v>202</v>
          </cell>
          <cell r="I1176" t="str">
            <v>25-89</v>
          </cell>
          <cell r="J1176" t="str">
            <v>8148</v>
          </cell>
          <cell r="K1176" t="str">
            <v>491-03306</v>
          </cell>
          <cell r="L1176" t="str">
            <v>266</v>
          </cell>
          <cell r="M1176" t="str">
            <v/>
          </cell>
          <cell r="N1176" t="str">
            <v>128</v>
          </cell>
        </row>
        <row r="1177">
          <cell r="A1177" t="str">
            <v>STACJA ROBOCZA</v>
          </cell>
          <cell r="B1177" t="str">
            <v>DELL Optiplex GX150</v>
          </cell>
          <cell r="C1177" t="str">
            <v>491-4751</v>
          </cell>
          <cell r="D1177" t="str">
            <v>FM3Y60J</v>
          </cell>
          <cell r="E1177" t="str">
            <v xml:space="preserve">WE </v>
          </cell>
          <cell r="F1177" t="str">
            <v xml:space="preserve">FIDALA                   JACEK          </v>
          </cell>
          <cell r="G1177" t="str">
            <v>U-3</v>
          </cell>
          <cell r="H1177" t="str">
            <v>104A</v>
          </cell>
          <cell r="I1177" t="str">
            <v>17-29</v>
          </cell>
          <cell r="J1177" t="str">
            <v>9201</v>
          </cell>
          <cell r="K1177" t="str">
            <v>491-04751</v>
          </cell>
          <cell r="L1177" t="str">
            <v>1000</v>
          </cell>
          <cell r="M1177" t="str">
            <v/>
          </cell>
          <cell r="N1177" t="str">
            <v>255</v>
          </cell>
        </row>
        <row r="1178">
          <cell r="A1178" t="str">
            <v>STACJA ROBOCZA</v>
          </cell>
          <cell r="B1178" t="str">
            <v>DELL Optiplex GX150</v>
          </cell>
          <cell r="C1178" t="str">
            <v>491-4886</v>
          </cell>
          <cell r="D1178" t="str">
            <v>HP3Y60J</v>
          </cell>
          <cell r="E1178" t="str">
            <v xml:space="preserve">WE </v>
          </cell>
          <cell r="F1178" t="str">
            <v xml:space="preserve">WIĄCEK                   SŁAWA          </v>
          </cell>
          <cell r="G1178" t="str">
            <v>U-3</v>
          </cell>
          <cell r="H1178" t="str">
            <v>109</v>
          </cell>
          <cell r="I1178" t="str">
            <v>21-94</v>
          </cell>
          <cell r="J1178" t="str">
            <v>1107</v>
          </cell>
          <cell r="K1178" t="str">
            <v>491-04886</v>
          </cell>
          <cell r="L1178" t="str">
            <v>1000</v>
          </cell>
          <cell r="M1178" t="str">
            <v/>
          </cell>
          <cell r="N1178" t="str">
            <v>255</v>
          </cell>
        </row>
        <row r="1179">
          <cell r="A1179" t="str">
            <v>STACJA ROBOCZA</v>
          </cell>
          <cell r="B1179" t="str">
            <v>DELL Optiplex GX260 SD</v>
          </cell>
          <cell r="C1179" t="str">
            <v>491-5025</v>
          </cell>
          <cell r="D1179" t="str">
            <v>7MPFL0J</v>
          </cell>
          <cell r="E1179" t="str">
            <v xml:space="preserve">WE </v>
          </cell>
          <cell r="F1179" t="str">
            <v xml:space="preserve">MADEJSKI                 JERZY          </v>
          </cell>
          <cell r="G1179" t="str">
            <v>U-14</v>
          </cell>
          <cell r="H1179" t="str">
            <v>404</v>
          </cell>
          <cell r="I1179" t="str">
            <v>17-01</v>
          </cell>
          <cell r="J1179" t="str">
            <v>563</v>
          </cell>
          <cell r="K1179" t="str">
            <v>491-05025</v>
          </cell>
          <cell r="L1179" t="str">
            <v>2400</v>
          </cell>
          <cell r="M1179" t="str">
            <v/>
          </cell>
          <cell r="N1179" t="str">
            <v>254</v>
          </cell>
        </row>
        <row r="1180">
          <cell r="A1180" t="str">
            <v>STACJA ROBOCZA</v>
          </cell>
          <cell r="B1180" t="str">
            <v>DELL Optiplex GX150</v>
          </cell>
          <cell r="C1180" t="str">
            <v>491-4680</v>
          </cell>
          <cell r="D1180" t="str">
            <v>88QX60J</v>
          </cell>
          <cell r="E1180" t="str">
            <v xml:space="preserve">WF </v>
          </cell>
          <cell r="F1180" t="str">
            <v xml:space="preserve">KOPACZEWSKA              KRYSTYNA       </v>
          </cell>
          <cell r="G1180" t="str">
            <v>U-12</v>
          </cell>
          <cell r="H1180" t="str">
            <v>304</v>
          </cell>
          <cell r="I1180" t="str">
            <v>26-13</v>
          </cell>
          <cell r="J1180" t="str">
            <v>395</v>
          </cell>
          <cell r="K1180" t="str">
            <v>491-04680</v>
          </cell>
          <cell r="L1180" t="str">
            <v>1000</v>
          </cell>
          <cell r="M1180" t="str">
            <v/>
          </cell>
          <cell r="N1180" t="str">
            <v>255</v>
          </cell>
        </row>
        <row r="1181">
          <cell r="A1181" t="str">
            <v>STACJA ROBOCZA</v>
          </cell>
          <cell r="B1181" t="str">
            <v>COMPAQ DESKPRO EXD PIII 733</v>
          </cell>
          <cell r="C1181" t="str">
            <v>491-4278</v>
          </cell>
          <cell r="D1181" t="str">
            <v>8036FR4Z6079</v>
          </cell>
          <cell r="E1181" t="str">
            <v xml:space="preserve">WF </v>
          </cell>
          <cell r="F1181" t="str">
            <v xml:space="preserve">OCZKUŚ                   ZOFIA          </v>
          </cell>
          <cell r="G1181" t="str">
            <v>U-12</v>
          </cell>
          <cell r="H1181" t="str">
            <v>304</v>
          </cell>
          <cell r="I1181" t="str">
            <v>26-13</v>
          </cell>
          <cell r="J1181" t="str">
            <v>681</v>
          </cell>
          <cell r="K1181" t="str">
            <v>491-04278</v>
          </cell>
          <cell r="L1181" t="str">
            <v>733</v>
          </cell>
          <cell r="M1181" t="str">
            <v/>
          </cell>
          <cell r="N1181" t="str">
            <v>127</v>
          </cell>
        </row>
        <row r="1182">
          <cell r="A1182" t="str">
            <v>STACJA ROBOCZA</v>
          </cell>
          <cell r="B1182" t="str">
            <v>DELL Optiplex GX150</v>
          </cell>
          <cell r="C1182" t="str">
            <v>491-4678</v>
          </cell>
          <cell r="D1182" t="str">
            <v>C9QX60J</v>
          </cell>
          <cell r="E1182" t="str">
            <v xml:space="preserve">WF </v>
          </cell>
          <cell r="F1182" t="str">
            <v xml:space="preserve">OLSZOWIEC                GRAŻYNA        </v>
          </cell>
          <cell r="G1182" t="str">
            <v>U-12</v>
          </cell>
          <cell r="H1182" t="str">
            <v>306</v>
          </cell>
          <cell r="I1182" t="str">
            <v>16-21</v>
          </cell>
          <cell r="J1182" t="str">
            <v>696</v>
          </cell>
          <cell r="K1182" t="str">
            <v>491-04678</v>
          </cell>
          <cell r="L1182" t="str">
            <v>1000</v>
          </cell>
          <cell r="M1182" t="str">
            <v/>
          </cell>
          <cell r="N1182" t="str">
            <v>255</v>
          </cell>
        </row>
        <row r="1183">
          <cell r="A1183" t="str">
            <v>STACJA ROBOCZA</v>
          </cell>
          <cell r="B1183" t="str">
            <v>NEC PowerMate VT Destop P III 450</v>
          </cell>
          <cell r="C1183" t="str">
            <v>491-3999</v>
          </cell>
          <cell r="D1183" t="str">
            <v>0298109</v>
          </cell>
          <cell r="E1183" t="str">
            <v xml:space="preserve">WF </v>
          </cell>
          <cell r="F1183" t="str">
            <v xml:space="preserve">SZYNKOWSKA               JADWIGA        </v>
          </cell>
          <cell r="G1183" t="str">
            <v>U-12</v>
          </cell>
          <cell r="H1183" t="str">
            <v>213A</v>
          </cell>
          <cell r="I1183" t="str">
            <v>12-70</v>
          </cell>
          <cell r="J1183" t="str">
            <v>5378</v>
          </cell>
          <cell r="K1183" t="str">
            <v>491-03999</v>
          </cell>
          <cell r="L1183" t="str">
            <v>450</v>
          </cell>
          <cell r="M1183" t="str">
            <v/>
          </cell>
          <cell r="N1183" t="str">
            <v>64</v>
          </cell>
        </row>
        <row r="1184">
          <cell r="A1184" t="str">
            <v>STACJA ROBOCZA</v>
          </cell>
          <cell r="B1184" t="str">
            <v>DELL Optiplex GX1L 266</v>
          </cell>
          <cell r="C1184" t="str">
            <v>491-3300</v>
          </cell>
          <cell r="D1184" t="str">
            <v>NM18P</v>
          </cell>
          <cell r="E1184" t="str">
            <v xml:space="preserve">WF </v>
          </cell>
          <cell r="F1184" t="str">
            <v xml:space="preserve">TEODORCZYK               SŁAWOMIR       </v>
          </cell>
          <cell r="G1184" t="str">
            <v>U-12</v>
          </cell>
          <cell r="H1184" t="str">
            <v>213A</v>
          </cell>
          <cell r="I1184" t="str">
            <v>23-66</v>
          </cell>
          <cell r="J1184" t="str">
            <v>1016</v>
          </cell>
          <cell r="K1184" t="str">
            <v>491-03300</v>
          </cell>
          <cell r="L1184" t="str">
            <v>266</v>
          </cell>
          <cell r="M1184" t="str">
            <v/>
          </cell>
          <cell r="N1184" t="str">
            <v>32</v>
          </cell>
        </row>
        <row r="1185">
          <cell r="A1185" t="str">
            <v>STACJA ROBOCZA</v>
          </cell>
          <cell r="B1185" t="str">
            <v>DELL Optiplex GX260 SD</v>
          </cell>
          <cell r="C1185" t="str">
            <v>491-5047</v>
          </cell>
          <cell r="D1185" t="str">
            <v>6K2GL0J</v>
          </cell>
          <cell r="E1185" t="str">
            <v xml:space="preserve">WF </v>
          </cell>
          <cell r="F1185" t="str">
            <v xml:space="preserve">PORYZAŁA                 ELŻBIETA       </v>
          </cell>
          <cell r="G1185" t="str">
            <v>U-12</v>
          </cell>
          <cell r="H1185" t="str">
            <v>213A</v>
          </cell>
          <cell r="I1185" t="str">
            <v>12-70</v>
          </cell>
          <cell r="J1185" t="str">
            <v>3694</v>
          </cell>
          <cell r="K1185" t="str">
            <v>491-05047</v>
          </cell>
          <cell r="L1185" t="str">
            <v>2400</v>
          </cell>
          <cell r="M1185" t="str">
            <v/>
          </cell>
          <cell r="N1185" t="str">
            <v>254</v>
          </cell>
        </row>
        <row r="1186">
          <cell r="A1186" t="str">
            <v>STACJA ROBOCZA</v>
          </cell>
          <cell r="B1186" t="str">
            <v>DELL Optiplex GX150</v>
          </cell>
          <cell r="C1186" t="str">
            <v>491-4681</v>
          </cell>
          <cell r="D1186" t="str">
            <v>87QX60J</v>
          </cell>
          <cell r="E1186" t="str">
            <v xml:space="preserve">WF </v>
          </cell>
          <cell r="F1186" t="str">
            <v xml:space="preserve">PAKUŁA                   HALINA         </v>
          </cell>
          <cell r="G1186" t="str">
            <v>U-12</v>
          </cell>
          <cell r="H1186" t="str">
            <v>213A</v>
          </cell>
          <cell r="I1186" t="str">
            <v>14-13</v>
          </cell>
          <cell r="J1186" t="str">
            <v>5436</v>
          </cell>
          <cell r="K1186" t="str">
            <v>491-04681</v>
          </cell>
          <cell r="L1186" t="str">
            <v>1000</v>
          </cell>
          <cell r="M1186" t="str">
            <v/>
          </cell>
          <cell r="N1186" t="str">
            <v>255</v>
          </cell>
        </row>
        <row r="1187">
          <cell r="A1187" t="str">
            <v>STACJA ROBOCZA</v>
          </cell>
          <cell r="B1187" t="str">
            <v>NEC Direction Minitower P III 450</v>
          </cell>
          <cell r="C1187" t="str">
            <v>491-3766</v>
          </cell>
          <cell r="D1187" t="str">
            <v>0163109</v>
          </cell>
          <cell r="E1187" t="str">
            <v xml:space="preserve">WF </v>
          </cell>
          <cell r="F1187" t="str">
            <v xml:space="preserve">BANASIAK                 KATARZYNA      </v>
          </cell>
          <cell r="G1187" t="str">
            <v>U-12</v>
          </cell>
          <cell r="H1187" t="str">
            <v>213A</v>
          </cell>
          <cell r="I1187" t="str">
            <v>39-14</v>
          </cell>
          <cell r="J1187" t="str">
            <v>2712</v>
          </cell>
          <cell r="K1187" t="str">
            <v>491-03766</v>
          </cell>
          <cell r="L1187" t="str">
            <v>450</v>
          </cell>
          <cell r="M1187" t="str">
            <v/>
          </cell>
          <cell r="N1187" t="str">
            <v>192</v>
          </cell>
        </row>
        <row r="1188">
          <cell r="A1188" t="str">
            <v>STACJA ROBOCZA</v>
          </cell>
          <cell r="B1188" t="str">
            <v>DELL Optiplex GX150</v>
          </cell>
          <cell r="C1188" t="str">
            <v>491-4679</v>
          </cell>
          <cell r="D1188" t="str">
            <v>J9QX60J</v>
          </cell>
          <cell r="E1188" t="str">
            <v xml:space="preserve">WF </v>
          </cell>
          <cell r="F1188" t="str">
            <v xml:space="preserve">CHWIAŁKOWSKI             KRZYSZTOF      </v>
          </cell>
          <cell r="G1188" t="str">
            <v>U-12</v>
          </cell>
          <cell r="H1188" t="str">
            <v>305</v>
          </cell>
          <cell r="I1188" t="str">
            <v>10-73</v>
          </cell>
          <cell r="J1188" t="str">
            <v>118</v>
          </cell>
          <cell r="K1188" t="str">
            <v>491-04679</v>
          </cell>
          <cell r="L1188" t="str">
            <v>1000</v>
          </cell>
          <cell r="M1188" t="str">
            <v/>
          </cell>
          <cell r="N1188" t="str">
            <v>255</v>
          </cell>
        </row>
        <row r="1189">
          <cell r="A1189" t="str">
            <v>STACJA ROBOCZA</v>
          </cell>
          <cell r="B1189" t="str">
            <v>DELL Optiplex GX1MT 350</v>
          </cell>
          <cell r="C1189" t="str">
            <v>491-3500</v>
          </cell>
          <cell r="D1189" t="str">
            <v>PKN3X</v>
          </cell>
          <cell r="E1189" t="str">
            <v xml:space="preserve">WG </v>
          </cell>
          <cell r="F1189" t="str">
            <v xml:space="preserve">PLUCIŃSKI                TOMASZ         </v>
          </cell>
          <cell r="G1189" t="str">
            <v>D-3</v>
          </cell>
          <cell r="H1189" t="str">
            <v>1</v>
          </cell>
          <cell r="I1189" t="str">
            <v>13-12</v>
          </cell>
          <cell r="J1189" t="str">
            <v>4731</v>
          </cell>
          <cell r="K1189" t="str">
            <v>491-03500</v>
          </cell>
          <cell r="L1189" t="str">
            <v>350</v>
          </cell>
          <cell r="M1189" t="str">
            <v/>
          </cell>
          <cell r="N1189" t="str">
            <v>192</v>
          </cell>
        </row>
        <row r="1190">
          <cell r="A1190" t="str">
            <v>NOTEBOOK</v>
          </cell>
          <cell r="B1190" t="str">
            <v>COMPAQ ARMADA 4120</v>
          </cell>
          <cell r="C1190" t="str">
            <v>491-2829</v>
          </cell>
          <cell r="D1190" t="str">
            <v>8650HWF20223</v>
          </cell>
          <cell r="E1190" t="str">
            <v xml:space="preserve">WG </v>
          </cell>
          <cell r="F1190" t="str">
            <v xml:space="preserve">PLUCIŃSKI                TOMASZ         </v>
          </cell>
          <cell r="G1190" t="str">
            <v>D-3</v>
          </cell>
          <cell r="H1190" t="str">
            <v>1</v>
          </cell>
          <cell r="I1190" t="str">
            <v>13-12</v>
          </cell>
          <cell r="J1190" t="str">
            <v>4731</v>
          </cell>
          <cell r="K1190" t="str">
            <v>WGKZRC</v>
          </cell>
          <cell r="L1190" t="str">
            <v>120</v>
          </cell>
          <cell r="M1190" t="str">
            <v/>
          </cell>
          <cell r="N1190" t="str">
            <v/>
          </cell>
        </row>
        <row r="1191">
          <cell r="A1191" t="str">
            <v>STACJA ROBOCZA</v>
          </cell>
          <cell r="B1191" t="str">
            <v>DELL Optiplex GX1L 266</v>
          </cell>
          <cell r="C1191" t="str">
            <v>491-3331</v>
          </cell>
          <cell r="D1191" t="str">
            <v>NM1HX</v>
          </cell>
          <cell r="E1191" t="str">
            <v xml:space="preserve">WG </v>
          </cell>
          <cell r="F1191" t="str">
            <v xml:space="preserve">ŁUKASZEWSKI              JANUSZ         </v>
          </cell>
          <cell r="G1191" t="str">
            <v>D-3</v>
          </cell>
          <cell r="H1191" t="str">
            <v>1</v>
          </cell>
          <cell r="I1191" t="str">
            <v>13-11</v>
          </cell>
          <cell r="J1191" t="str">
            <v>1833</v>
          </cell>
          <cell r="K1191" t="str">
            <v>491-03331</v>
          </cell>
          <cell r="L1191" t="str">
            <v>266</v>
          </cell>
          <cell r="M1191" t="str">
            <v/>
          </cell>
          <cell r="N1191" t="str">
            <v>192</v>
          </cell>
        </row>
        <row r="1192">
          <cell r="A1192" t="str">
            <v>STACJA ROBOCZA</v>
          </cell>
          <cell r="B1192" t="str">
            <v>NEC PowerMate VT Destop P III 450</v>
          </cell>
          <cell r="C1192" t="str">
            <v>491-3867</v>
          </cell>
          <cell r="D1192" t="str">
            <v>0212109</v>
          </cell>
          <cell r="E1192" t="str">
            <v xml:space="preserve">WG </v>
          </cell>
          <cell r="F1192" t="str">
            <v xml:space="preserve">STASIAK                  GRZEGORZ       </v>
          </cell>
          <cell r="G1192" t="str">
            <v>D-6</v>
          </cell>
          <cell r="H1192" t="str">
            <v>1</v>
          </cell>
          <cell r="I1192" t="str">
            <v>10-13</v>
          </cell>
          <cell r="J1192" t="str">
            <v>3358</v>
          </cell>
          <cell r="K1192" t="str">
            <v>491-03867</v>
          </cell>
          <cell r="L1192" t="str">
            <v>450</v>
          </cell>
          <cell r="M1192" t="str">
            <v/>
          </cell>
          <cell r="N1192" t="str">
            <v>64</v>
          </cell>
        </row>
        <row r="1193">
          <cell r="A1193" t="str">
            <v>STACJA ROBOCZA</v>
          </cell>
          <cell r="B1193" t="str">
            <v>DELL Optiplex GX260 SD</v>
          </cell>
          <cell r="C1193" t="str">
            <v>491-5152</v>
          </cell>
          <cell r="D1193" t="str">
            <v>GKYGL0J</v>
          </cell>
          <cell r="E1193" t="str">
            <v xml:space="preserve">WG </v>
          </cell>
          <cell r="F1193" t="str">
            <v xml:space="preserve">KONIECZNY                LESZEK         </v>
          </cell>
          <cell r="G1193" t="str">
            <v>D-6</v>
          </cell>
          <cell r="H1193" t="str">
            <v>KZRC</v>
          </cell>
          <cell r="I1193" t="str">
            <v>13-15</v>
          </cell>
          <cell r="J1193" t="str">
            <v>455</v>
          </cell>
          <cell r="K1193" t="str">
            <v>491-05152</v>
          </cell>
          <cell r="L1193" t="str">
            <v>2400</v>
          </cell>
          <cell r="M1193" t="str">
            <v/>
          </cell>
          <cell r="N1193" t="str">
            <v>254</v>
          </cell>
        </row>
        <row r="1194">
          <cell r="A1194" t="str">
            <v>STACJA ROBOCZA</v>
          </cell>
          <cell r="B1194" t="str">
            <v>DELL Optiplex GX260 SD</v>
          </cell>
          <cell r="C1194" t="str">
            <v>491-5023</v>
          </cell>
          <cell r="D1194" t="str">
            <v>6MPFL0J</v>
          </cell>
          <cell r="E1194" t="str">
            <v xml:space="preserve">WG </v>
          </cell>
          <cell r="F1194" t="str">
            <v xml:space="preserve">CIEPIERSKI               TOMASZ         </v>
          </cell>
          <cell r="G1194" t="str">
            <v>U-14/1</v>
          </cell>
          <cell r="H1194" t="str">
            <v>4</v>
          </cell>
          <cell r="I1194" t="str">
            <v>22-50</v>
          </cell>
          <cell r="J1194" t="str">
            <v>98</v>
          </cell>
          <cell r="K1194" t="str">
            <v>491-05023</v>
          </cell>
          <cell r="L1194" t="str">
            <v>2400</v>
          </cell>
          <cell r="M1194" t="str">
            <v/>
          </cell>
          <cell r="N1194" t="str">
            <v>254</v>
          </cell>
        </row>
        <row r="1195">
          <cell r="A1195" t="str">
            <v>STACJA ROBOCZA</v>
          </cell>
          <cell r="B1195" t="str">
            <v>NEC Direction Minitower P III 450</v>
          </cell>
          <cell r="C1195" t="str">
            <v>491-3957</v>
          </cell>
          <cell r="D1195" t="str">
            <v>0162109</v>
          </cell>
          <cell r="E1195" t="str">
            <v xml:space="preserve">WG </v>
          </cell>
          <cell r="F1195" t="str">
            <v xml:space="preserve">KRYSTOSIAK               ALICJA         </v>
          </cell>
          <cell r="G1195" t="str">
            <v>U-14/1</v>
          </cell>
          <cell r="H1195" t="str">
            <v>5</v>
          </cell>
          <cell r="I1195" t="str">
            <v>23-82</v>
          </cell>
          <cell r="J1195" t="str">
            <v>352</v>
          </cell>
          <cell r="K1195" t="str">
            <v>491-03957</v>
          </cell>
          <cell r="L1195" t="str">
            <v>450</v>
          </cell>
          <cell r="M1195" t="str">
            <v/>
          </cell>
          <cell r="N1195" t="str">
            <v>192</v>
          </cell>
        </row>
        <row r="1196">
          <cell r="A1196" t="str">
            <v>STACJA ROBOCZA</v>
          </cell>
          <cell r="B1196" t="str">
            <v>DELL Optiplex GX1L 350</v>
          </cell>
          <cell r="C1196" t="str">
            <v>491-3578</v>
          </cell>
          <cell r="D1196" t="str">
            <v>PKGNF</v>
          </cell>
          <cell r="E1196" t="str">
            <v xml:space="preserve">WG </v>
          </cell>
          <cell r="F1196" t="str">
            <v xml:space="preserve">CIEPIERSKI               TOMASZ         </v>
          </cell>
          <cell r="G1196" t="str">
            <v>U-14/1</v>
          </cell>
          <cell r="H1196" t="str">
            <v>4</v>
          </cell>
          <cell r="I1196" t="str">
            <v>22-50</v>
          </cell>
          <cell r="J1196" t="str">
            <v>98</v>
          </cell>
          <cell r="K1196" t="str">
            <v>491-03578</v>
          </cell>
          <cell r="L1196" t="str">
            <v>350</v>
          </cell>
          <cell r="M1196" t="str">
            <v/>
          </cell>
          <cell r="N1196" t="str">
            <v>256</v>
          </cell>
        </row>
        <row r="1197">
          <cell r="A1197" t="str">
            <v>STACJA ROBOCZA</v>
          </cell>
          <cell r="B1197" t="str">
            <v>DELL Optiplex GX150</v>
          </cell>
          <cell r="C1197" t="str">
            <v>491-4851</v>
          </cell>
          <cell r="D1197" t="str">
            <v>BKVX60J</v>
          </cell>
          <cell r="E1197" t="str">
            <v xml:space="preserve">WG </v>
          </cell>
          <cell r="F1197" t="str">
            <v xml:space="preserve">CISZEWSKI                ROMAN          </v>
          </cell>
          <cell r="G1197" t="str">
            <v>U-14/1</v>
          </cell>
          <cell r="H1197" t="str">
            <v>2</v>
          </cell>
          <cell r="I1197" t="str">
            <v>13-05</v>
          </cell>
          <cell r="J1197" t="str">
            <v>103</v>
          </cell>
          <cell r="K1197" t="str">
            <v>491-04851</v>
          </cell>
          <cell r="L1197" t="str">
            <v>1000</v>
          </cell>
          <cell r="M1197" t="str">
            <v/>
          </cell>
          <cell r="N1197" t="str">
            <v>255</v>
          </cell>
        </row>
        <row r="1198">
          <cell r="A1198" t="str">
            <v>STACJA ROBOCZA</v>
          </cell>
          <cell r="B1198" t="str">
            <v>COMPAQ DESKPRO EXD PIII 733</v>
          </cell>
          <cell r="C1198" t="str">
            <v>491-4243</v>
          </cell>
          <cell r="D1198" t="str">
            <v>8036FR4Z5595</v>
          </cell>
          <cell r="E1198" t="str">
            <v xml:space="preserve">WG </v>
          </cell>
          <cell r="F1198" t="str">
            <v xml:space="preserve">SZURGOT                  BOLESŁAW       </v>
          </cell>
          <cell r="G1198" t="str">
            <v>U-14/1</v>
          </cell>
          <cell r="H1198" t="str">
            <v>2</v>
          </cell>
          <cell r="I1198" t="str">
            <v>13-14</v>
          </cell>
          <cell r="J1198" t="str">
            <v>912</v>
          </cell>
          <cell r="K1198" t="str">
            <v>491-04243</v>
          </cell>
          <cell r="L1198" t="str">
            <v>733</v>
          </cell>
          <cell r="M1198" t="str">
            <v/>
          </cell>
          <cell r="N1198" t="str">
            <v>127</v>
          </cell>
        </row>
        <row r="1199">
          <cell r="A1199" t="str">
            <v>NOTEBOOK</v>
          </cell>
          <cell r="B1199" t="str">
            <v>COMPAQ ARMADA E500  PIII 600</v>
          </cell>
          <cell r="C1199" t="str">
            <v>491-4362</v>
          </cell>
          <cell r="D1199" t="str">
            <v>7J0ADN98Y003</v>
          </cell>
          <cell r="E1199" t="str">
            <v xml:space="preserve">WG </v>
          </cell>
          <cell r="F1199" t="str">
            <v xml:space="preserve">CIEPIERSKI               TOMASZ         </v>
          </cell>
          <cell r="G1199" t="str">
            <v>U-14/1</v>
          </cell>
          <cell r="H1199" t="str">
            <v>4</v>
          </cell>
          <cell r="I1199" t="str">
            <v>22-50</v>
          </cell>
          <cell r="J1199" t="str">
            <v>98</v>
          </cell>
          <cell r="K1199" t="str">
            <v>491-04362</v>
          </cell>
          <cell r="L1199" t="str">
            <v>600</v>
          </cell>
          <cell r="M1199" t="str">
            <v/>
          </cell>
          <cell r="N1199" t="str">
            <v>128</v>
          </cell>
        </row>
        <row r="1200">
          <cell r="A1200" t="str">
            <v>STACJA ROBOCZA</v>
          </cell>
          <cell r="B1200" t="str">
            <v>DELL Optiplex GX260 SD</v>
          </cell>
          <cell r="C1200" t="str">
            <v>491-5035</v>
          </cell>
          <cell r="D1200" t="str">
            <v>DMPFL0J</v>
          </cell>
          <cell r="E1200" t="str">
            <v xml:space="preserve">WG </v>
          </cell>
          <cell r="F1200" t="str">
            <v xml:space="preserve">BANASZAK                 STANISŁAW      </v>
          </cell>
          <cell r="G1200" t="str">
            <v>U-14/1</v>
          </cell>
          <cell r="H1200" t="str">
            <v>5</v>
          </cell>
          <cell r="I1200" t="str">
            <v>10-98</v>
          </cell>
          <cell r="J1200" t="str">
            <v>41</v>
          </cell>
          <cell r="K1200" t="str">
            <v>491-05035</v>
          </cell>
          <cell r="L1200" t="str">
            <v>2400</v>
          </cell>
          <cell r="M1200" t="str">
            <v/>
          </cell>
          <cell r="N1200" t="str">
            <v>254</v>
          </cell>
        </row>
        <row r="1201">
          <cell r="A1201" t="str">
            <v>STACJA ROBOCZA</v>
          </cell>
          <cell r="B1201" t="str">
            <v>DELL Optiplex GX260 SD</v>
          </cell>
          <cell r="C1201" t="str">
            <v>491-5153</v>
          </cell>
          <cell r="D1201" t="str">
            <v>FHYGL0J</v>
          </cell>
          <cell r="E1201" t="str">
            <v xml:space="preserve">WG </v>
          </cell>
          <cell r="F1201" t="str">
            <v xml:space="preserve">KACZOROWSKI              TOMASZ         </v>
          </cell>
          <cell r="G1201" t="str">
            <v>D-3</v>
          </cell>
          <cell r="H1201" t="str">
            <v>1</v>
          </cell>
          <cell r="I1201" t="str">
            <v>13-11</v>
          </cell>
          <cell r="J1201" t="str">
            <v>2856</v>
          </cell>
          <cell r="K1201" t="str">
            <v>491-WGD6</v>
          </cell>
          <cell r="L1201" t="str">
            <v>2400</v>
          </cell>
          <cell r="M1201" t="str">
            <v/>
          </cell>
          <cell r="N1201" t="str">
            <v/>
          </cell>
        </row>
        <row r="1202">
          <cell r="A1202" t="str">
            <v>STACJA ROBOCZA</v>
          </cell>
          <cell r="B1202" t="str">
            <v>DELL Optiplex GX1L 350</v>
          </cell>
          <cell r="C1202" t="str">
            <v>491-3549</v>
          </cell>
          <cell r="D1202" t="str">
            <v>PDZB6</v>
          </cell>
          <cell r="E1202" t="str">
            <v xml:space="preserve">WG </v>
          </cell>
          <cell r="F1202" t="str">
            <v xml:space="preserve">SZYMCZYK                 MAREK          </v>
          </cell>
          <cell r="G1202" t="str">
            <v>D-3</v>
          </cell>
          <cell r="H1202" t="str">
            <v>1</v>
          </cell>
          <cell r="I1202" t="str">
            <v>13-12</v>
          </cell>
          <cell r="J1202" t="str">
            <v>9247</v>
          </cell>
          <cell r="K1202" t="str">
            <v>491-03549</v>
          </cell>
          <cell r="L1202" t="str">
            <v>350</v>
          </cell>
          <cell r="M1202" t="str">
            <v/>
          </cell>
          <cell r="N1202" t="str">
            <v>192</v>
          </cell>
        </row>
        <row r="1203">
          <cell r="A1203" t="str">
            <v>STACJA ROBOCZA</v>
          </cell>
          <cell r="B1203" t="str">
            <v>NEC PowerMate VT Destop P III 450</v>
          </cell>
          <cell r="C1203" t="str">
            <v>491-3861</v>
          </cell>
          <cell r="D1203" t="str">
            <v>0744109</v>
          </cell>
          <cell r="E1203" t="str">
            <v xml:space="preserve">WG </v>
          </cell>
          <cell r="F1203" t="str">
            <v xml:space="preserve">SĘKOWSKA                 JOLANTA        </v>
          </cell>
          <cell r="G1203" t="str">
            <v>U-14/1</v>
          </cell>
          <cell r="H1203" t="str">
            <v>3</v>
          </cell>
          <cell r="I1203" t="str">
            <v>23-81</v>
          </cell>
          <cell r="J1203" t="str">
            <v>1133</v>
          </cell>
          <cell r="K1203" t="str">
            <v>491-03861</v>
          </cell>
          <cell r="L1203" t="str">
            <v>450</v>
          </cell>
          <cell r="M1203" t="str">
            <v/>
          </cell>
          <cell r="N1203" t="str">
            <v>192</v>
          </cell>
        </row>
        <row r="1204">
          <cell r="A1204" t="str">
            <v>STACJA ROBOCZA</v>
          </cell>
          <cell r="B1204" t="str">
            <v>COMPAQ DESKPRO EXD PIII 733</v>
          </cell>
          <cell r="C1204" t="str">
            <v>491-4462</v>
          </cell>
          <cell r="D1204" t="str">
            <v>8036FR4ZE582</v>
          </cell>
          <cell r="E1204" t="str">
            <v xml:space="preserve">WI </v>
          </cell>
          <cell r="F1204" t="str">
            <v xml:space="preserve">WARTAK                   HANNA          </v>
          </cell>
          <cell r="G1204" t="str">
            <v>U-12</v>
          </cell>
          <cell r="H1204" t="str">
            <v>38A</v>
          </cell>
          <cell r="I1204" t="str">
            <v>16-27</v>
          </cell>
          <cell r="J1204" t="str">
            <v>1046</v>
          </cell>
          <cell r="K1204" t="str">
            <v>491-04462</v>
          </cell>
          <cell r="L1204" t="str">
            <v>733</v>
          </cell>
          <cell r="M1204" t="str">
            <v/>
          </cell>
          <cell r="N1204" t="str">
            <v>127</v>
          </cell>
        </row>
        <row r="1205">
          <cell r="A1205" t="str">
            <v>STACJA ROBOCZA</v>
          </cell>
          <cell r="B1205" t="str">
            <v>ZENITH Z STATION P166</v>
          </cell>
          <cell r="C1205" t="str">
            <v>491-3101</v>
          </cell>
          <cell r="D1205" t="str">
            <v>GVDD72905432</v>
          </cell>
          <cell r="E1205" t="str">
            <v xml:space="preserve">WI </v>
          </cell>
          <cell r="F1205" t="str">
            <v xml:space="preserve">BARTOSIEWICZ             KAZIMIERZ      </v>
          </cell>
          <cell r="G1205" t="str">
            <v>D-2</v>
          </cell>
          <cell r="H1205" t="str">
            <v>1</v>
          </cell>
          <cell r="I1205" t="str">
            <v>16-91</v>
          </cell>
          <cell r="J1205" t="str">
            <v>91</v>
          </cell>
          <cell r="K1205" t="str">
            <v>491-03101</v>
          </cell>
          <cell r="L1205" t="str">
            <v>166</v>
          </cell>
          <cell r="M1205" t="str">
            <v/>
          </cell>
          <cell r="N1205" t="str">
            <v>64</v>
          </cell>
        </row>
        <row r="1206">
          <cell r="A1206" t="str">
            <v>STACJA ROBOCZA</v>
          </cell>
          <cell r="B1206" t="str">
            <v>DELL Optiplex GX1L 350</v>
          </cell>
          <cell r="C1206" t="str">
            <v>491-3523</v>
          </cell>
          <cell r="D1206" t="str">
            <v>PKGP8</v>
          </cell>
          <cell r="E1206" t="str">
            <v xml:space="preserve">WI </v>
          </cell>
          <cell r="F1206" t="str">
            <v xml:space="preserve">SZYMAŃSKA                BERNADETA      </v>
          </cell>
          <cell r="G1206" t="str">
            <v>U-12</v>
          </cell>
          <cell r="H1206" t="str">
            <v>39</v>
          </cell>
          <cell r="I1206" t="str">
            <v>16-86</v>
          </cell>
          <cell r="J1206" t="str">
            <v>987</v>
          </cell>
          <cell r="K1206" t="str">
            <v>491-03523</v>
          </cell>
          <cell r="L1206" t="str">
            <v>350</v>
          </cell>
          <cell r="M1206" t="str">
            <v/>
          </cell>
          <cell r="N1206" t="str">
            <v>128</v>
          </cell>
        </row>
        <row r="1207">
          <cell r="A1207" t="str">
            <v>STACJA ROBOCZA</v>
          </cell>
          <cell r="B1207" t="str">
            <v>DELL Optiplex GX1L 266</v>
          </cell>
          <cell r="C1207" t="str">
            <v>491-3376</v>
          </cell>
          <cell r="D1207" t="str">
            <v>NM1CC</v>
          </cell>
          <cell r="E1207" t="str">
            <v xml:space="preserve">WI </v>
          </cell>
          <cell r="F1207" t="str">
            <v xml:space="preserve">ZARĘBA                   WIESŁAWA       </v>
          </cell>
          <cell r="G1207" t="str">
            <v>U-12</v>
          </cell>
          <cell r="H1207" t="str">
            <v>330</v>
          </cell>
          <cell r="I1207" t="str">
            <v>14-88</v>
          </cell>
          <cell r="J1207" t="str">
            <v>8522</v>
          </cell>
          <cell r="K1207" t="str">
            <v>491-03376</v>
          </cell>
          <cell r="L1207" t="str">
            <v>266</v>
          </cell>
          <cell r="M1207" t="str">
            <v/>
          </cell>
          <cell r="N1207" t="str">
            <v>96</v>
          </cell>
        </row>
        <row r="1208">
          <cell r="A1208" t="str">
            <v>STACJA ROBOCZA</v>
          </cell>
          <cell r="B1208" t="str">
            <v>DELL Optiplex GX1L 266</v>
          </cell>
          <cell r="C1208" t="str">
            <v>491-3273</v>
          </cell>
          <cell r="D1208" t="str">
            <v>NM19D</v>
          </cell>
          <cell r="E1208" t="str">
            <v xml:space="preserve">WI </v>
          </cell>
          <cell r="F1208" t="str">
            <v xml:space="preserve">LASOŃ                    DARIUSZ        </v>
          </cell>
          <cell r="G1208" t="str">
            <v>MAG.009</v>
          </cell>
          <cell r="H1208" t="str">
            <v>1</v>
          </cell>
          <cell r="I1208" t="str">
            <v>25-19</v>
          </cell>
          <cell r="J1208" t="str">
            <v>2713</v>
          </cell>
          <cell r="K1208" t="str">
            <v>491-03273</v>
          </cell>
          <cell r="L1208" t="str">
            <v>266</v>
          </cell>
          <cell r="M1208" t="str">
            <v/>
          </cell>
          <cell r="N1208" t="str">
            <v>96</v>
          </cell>
        </row>
        <row r="1209">
          <cell r="A1209" t="str">
            <v>STACJA ROBOCZA</v>
          </cell>
          <cell r="B1209" t="str">
            <v>KOMPUTER 486DX</v>
          </cell>
          <cell r="C1209" t="str">
            <v>491-1620/8829</v>
          </cell>
          <cell r="D1209" t="str">
            <v>8829/114</v>
          </cell>
          <cell r="E1209" t="str">
            <v xml:space="preserve">WI </v>
          </cell>
          <cell r="F1209" t="str">
            <v xml:space="preserve">SZAJEK                   ZYGMUNT        </v>
          </cell>
          <cell r="G1209" t="str">
            <v>U-12</v>
          </cell>
          <cell r="H1209" t="str">
            <v>39</v>
          </cell>
          <cell r="I1209" t="str">
            <v>15-31</v>
          </cell>
          <cell r="J1209" t="str">
            <v>937</v>
          </cell>
          <cell r="K1209" t="str">
            <v>491-01620-8829</v>
          </cell>
          <cell r="L1209" t="str">
            <v>300</v>
          </cell>
          <cell r="M1209" t="str">
            <v/>
          </cell>
          <cell r="N1209" t="str">
            <v>128</v>
          </cell>
        </row>
        <row r="1210">
          <cell r="A1210" t="str">
            <v>STACJA ROBOCZA</v>
          </cell>
          <cell r="B1210" t="str">
            <v>KOMPUTER 486DX</v>
          </cell>
          <cell r="C1210" t="str">
            <v>491-1620/11307</v>
          </cell>
          <cell r="D1210" t="str">
            <v>11307/075</v>
          </cell>
          <cell r="E1210" t="str">
            <v xml:space="preserve">WI </v>
          </cell>
          <cell r="F1210" t="str">
            <v xml:space="preserve">DORUCH                   KRZYSZTOF      </v>
          </cell>
          <cell r="G1210" t="str">
            <v>D-2</v>
          </cell>
          <cell r="H1210" t="str">
            <v>1</v>
          </cell>
          <cell r="I1210" t="str">
            <v>16-91</v>
          </cell>
          <cell r="J1210" t="str">
            <v>2868</v>
          </cell>
          <cell r="K1210" t="str">
            <v>491-01620-11307</v>
          </cell>
          <cell r="L1210" t="str">
            <v>500</v>
          </cell>
          <cell r="M1210" t="str">
            <v/>
          </cell>
          <cell r="N1210" t="str">
            <v>128</v>
          </cell>
        </row>
        <row r="1211">
          <cell r="A1211" t="str">
            <v>STACJA ROBOCZA</v>
          </cell>
          <cell r="B1211" t="str">
            <v>DELL Optiplex GX1L 266</v>
          </cell>
          <cell r="C1211" t="str">
            <v>491-3403</v>
          </cell>
          <cell r="D1211" t="str">
            <v>NM1FV</v>
          </cell>
          <cell r="E1211" t="str">
            <v xml:space="preserve">WI </v>
          </cell>
          <cell r="F1211" t="str">
            <v xml:space="preserve">CZYŻYKOWSKI              KRZYSZTOF      </v>
          </cell>
          <cell r="G1211" t="str">
            <v>U-12</v>
          </cell>
          <cell r="H1211" t="str">
            <v>39</v>
          </cell>
          <cell r="I1211" t="str">
            <v>20-81</v>
          </cell>
          <cell r="J1211" t="str">
            <v>120</v>
          </cell>
          <cell r="K1211" t="str">
            <v>491-03403</v>
          </cell>
          <cell r="L1211" t="str">
            <v>266</v>
          </cell>
          <cell r="M1211" t="str">
            <v/>
          </cell>
          <cell r="N1211" t="str">
            <v>96</v>
          </cell>
        </row>
        <row r="1212">
          <cell r="A1212" t="str">
            <v>STACJA ROBOCZA</v>
          </cell>
          <cell r="B1212" t="str">
            <v>KOMPUTER 386DX</v>
          </cell>
          <cell r="C1212" t="str">
            <v>491-2019</v>
          </cell>
          <cell r="D1212" t="str">
            <v>3641/043</v>
          </cell>
          <cell r="E1212" t="str">
            <v xml:space="preserve">WI </v>
          </cell>
          <cell r="F1212" t="str">
            <v xml:space="preserve">KUŚMIEREK                IRENEUSZ       </v>
          </cell>
          <cell r="G1212" t="str">
            <v>D-2</v>
          </cell>
          <cell r="H1212" t="str">
            <v>1</v>
          </cell>
          <cell r="I1212" t="str">
            <v>21-27</v>
          </cell>
          <cell r="J1212" t="str">
            <v>3630</v>
          </cell>
          <cell r="K1212" t="str">
            <v>491-02019</v>
          </cell>
          <cell r="L1212" t="str">
            <v>366</v>
          </cell>
          <cell r="M1212" t="str">
            <v/>
          </cell>
          <cell r="N1212" t="str">
            <v>64</v>
          </cell>
        </row>
        <row r="1213">
          <cell r="A1213" t="str">
            <v>STACJA ROBOCZA</v>
          </cell>
          <cell r="B1213" t="str">
            <v>DELL Optiplex GX260 SD</v>
          </cell>
          <cell r="C1213" t="str">
            <v>491-5086</v>
          </cell>
          <cell r="D1213" t="str">
            <v>9HYGL0J</v>
          </cell>
          <cell r="E1213" t="str">
            <v xml:space="preserve">WI </v>
          </cell>
          <cell r="F1213" t="str">
            <v xml:space="preserve">SITEK                    ZBIGNIEW       </v>
          </cell>
          <cell r="G1213" t="str">
            <v>U-12</v>
          </cell>
          <cell r="H1213" t="str">
            <v>330</v>
          </cell>
          <cell r="I1213" t="str">
            <v>14-88</v>
          </cell>
          <cell r="J1213" t="str">
            <v>894</v>
          </cell>
          <cell r="K1213" t="str">
            <v>491-05086</v>
          </cell>
          <cell r="L1213" t="str">
            <v>2400</v>
          </cell>
          <cell r="M1213" t="str">
            <v/>
          </cell>
          <cell r="N1213" t="str">
            <v>254</v>
          </cell>
        </row>
        <row r="1214">
          <cell r="A1214" t="str">
            <v>STACJA ROBOCZA</v>
          </cell>
          <cell r="B1214" t="str">
            <v>COMPAQ DESKPRO EXD PIII 733</v>
          </cell>
          <cell r="C1214" t="str">
            <v>491-4253</v>
          </cell>
          <cell r="D1214" t="str">
            <v>8036FR4ZE468</v>
          </cell>
          <cell r="E1214" t="str">
            <v xml:space="preserve">WI </v>
          </cell>
          <cell r="F1214" t="str">
            <v xml:space="preserve">KAUF                     MICHAŁ         </v>
          </cell>
          <cell r="G1214" t="str">
            <v>U-12</v>
          </cell>
          <cell r="H1214" t="str">
            <v>38</v>
          </cell>
          <cell r="I1214" t="str">
            <v>16-88</v>
          </cell>
          <cell r="J1214" t="str">
            <v>423</v>
          </cell>
          <cell r="K1214" t="str">
            <v>491-04253</v>
          </cell>
          <cell r="L1214" t="str">
            <v>733</v>
          </cell>
          <cell r="M1214" t="str">
            <v/>
          </cell>
          <cell r="N1214" t="str">
            <v>127</v>
          </cell>
        </row>
        <row r="1215">
          <cell r="A1215" t="str">
            <v>STACJA ROBOCZA</v>
          </cell>
          <cell r="B1215" t="str">
            <v>IVERSON MIC-33</v>
          </cell>
          <cell r="C1215" t="str">
            <v>491-1876</v>
          </cell>
          <cell r="D1215" t="str">
            <v>792-0978-003</v>
          </cell>
          <cell r="E1215" t="str">
            <v xml:space="preserve">WI </v>
          </cell>
          <cell r="F1215" t="str">
            <v xml:space="preserve">KAUF                     MAREK          </v>
          </cell>
          <cell r="G1215" t="str">
            <v>U-12</v>
          </cell>
          <cell r="H1215" t="str">
            <v>39</v>
          </cell>
          <cell r="I1215" t="str">
            <v>34-16</v>
          </cell>
          <cell r="J1215" t="str">
            <v>428</v>
          </cell>
          <cell r="K1215" t="str">
            <v>491-01876</v>
          </cell>
          <cell r="L1215" t="str">
            <v>550</v>
          </cell>
          <cell r="M1215" t="str">
            <v>OK56M</v>
          </cell>
          <cell r="N1215" t="str">
            <v>128</v>
          </cell>
        </row>
        <row r="1216">
          <cell r="A1216" t="str">
            <v>STACJA ROBOCZA</v>
          </cell>
          <cell r="B1216" t="str">
            <v>DELL Optiplex GX260 SD</v>
          </cell>
          <cell r="C1216" t="str">
            <v>491-5085</v>
          </cell>
          <cell r="D1216" t="str">
            <v>GHYGL0J</v>
          </cell>
          <cell r="E1216" t="str">
            <v xml:space="preserve">WI </v>
          </cell>
          <cell r="F1216" t="str">
            <v xml:space="preserve">SENDEROWSKI              WOJCIECH       </v>
          </cell>
          <cell r="G1216" t="str">
            <v>U-12</v>
          </cell>
          <cell r="H1216" t="str">
            <v>38</v>
          </cell>
          <cell r="I1216" t="str">
            <v>18-49</v>
          </cell>
          <cell r="J1216" t="str">
            <v>930</v>
          </cell>
          <cell r="K1216" t="str">
            <v>491-05085</v>
          </cell>
          <cell r="L1216" t="str">
            <v>2400</v>
          </cell>
          <cell r="M1216" t="str">
            <v/>
          </cell>
          <cell r="N1216" t="str">
            <v>254</v>
          </cell>
        </row>
        <row r="1217">
          <cell r="A1217" t="str">
            <v>STACJA ROBOCZA</v>
          </cell>
          <cell r="B1217" t="str">
            <v>KOMPUTER PC/AT</v>
          </cell>
          <cell r="C1217" t="str">
            <v>491-1620/K005</v>
          </cell>
          <cell r="D1217" t="str">
            <v>0B23A</v>
          </cell>
          <cell r="E1217" t="str">
            <v xml:space="preserve">WI </v>
          </cell>
          <cell r="F1217" t="str">
            <v xml:space="preserve">OLCZAK                   ANDRZEJ        </v>
          </cell>
          <cell r="G1217" t="str">
            <v>MAG.009</v>
          </cell>
          <cell r="H1217" t="str">
            <v>1</v>
          </cell>
          <cell r="I1217" t="str">
            <v>25-18</v>
          </cell>
          <cell r="J1217" t="str">
            <v>679</v>
          </cell>
          <cell r="K1217" t="str">
            <v>491-01620-K005</v>
          </cell>
          <cell r="L1217" t="str">
            <v>500</v>
          </cell>
          <cell r="M1217" t="str">
            <v/>
          </cell>
          <cell r="N1217" t="str">
            <v>160</v>
          </cell>
        </row>
        <row r="1218">
          <cell r="A1218" t="str">
            <v>STACJA ROBOCZA</v>
          </cell>
          <cell r="B1218" t="str">
            <v>DELL Optiplex GX1M 350</v>
          </cell>
          <cell r="C1218" t="str">
            <v>491-3600</v>
          </cell>
          <cell r="D1218" t="str">
            <v>PKGQ5</v>
          </cell>
          <cell r="E1218" t="str">
            <v xml:space="preserve">WK </v>
          </cell>
          <cell r="F1218" t="str">
            <v xml:space="preserve">ŚLUSARCZYK               WŁADYSŁAW      </v>
          </cell>
          <cell r="G1218" t="str">
            <v>U-14</v>
          </cell>
          <cell r="H1218" t="str">
            <v>901</v>
          </cell>
          <cell r="I1218" t="str">
            <v>24-42</v>
          </cell>
          <cell r="J1218" t="str">
            <v>994</v>
          </cell>
          <cell r="K1218" t="str">
            <v>491-03600</v>
          </cell>
          <cell r="L1218" t="str">
            <v>350</v>
          </cell>
          <cell r="M1218" t="str">
            <v>OK58J</v>
          </cell>
          <cell r="N1218" t="str">
            <v>64</v>
          </cell>
        </row>
        <row r="1219">
          <cell r="A1219" t="str">
            <v>STACJA ROBOCZA</v>
          </cell>
          <cell r="B1219" t="str">
            <v>DELL Optiplex GX150</v>
          </cell>
          <cell r="C1219" t="str">
            <v>491-4674</v>
          </cell>
          <cell r="D1219" t="str">
            <v>C7QX60J</v>
          </cell>
          <cell r="E1219" t="str">
            <v xml:space="preserve">WK </v>
          </cell>
          <cell r="F1219" t="str">
            <v xml:space="preserve">GÓRALSKA                 MARIOLA        </v>
          </cell>
          <cell r="G1219" t="str">
            <v>U-14</v>
          </cell>
          <cell r="H1219" t="str">
            <v>810</v>
          </cell>
          <cell r="I1219" t="str">
            <v>23-20</v>
          </cell>
          <cell r="J1219" t="str">
            <v>278</v>
          </cell>
          <cell r="K1219" t="str">
            <v>491-04674</v>
          </cell>
          <cell r="L1219" t="str">
            <v>1000</v>
          </cell>
          <cell r="M1219" t="str">
            <v/>
          </cell>
          <cell r="N1219" t="str">
            <v>255</v>
          </cell>
        </row>
        <row r="1220">
          <cell r="A1220" t="str">
            <v>STACJA ROBOCZA</v>
          </cell>
          <cell r="B1220" t="str">
            <v>DELL Optiplex GX260 SD</v>
          </cell>
          <cell r="C1220" t="str">
            <v>491-5033</v>
          </cell>
          <cell r="D1220" t="str">
            <v>CMPFL0J</v>
          </cell>
          <cell r="E1220" t="str">
            <v xml:space="preserve">WK </v>
          </cell>
          <cell r="F1220" t="str">
            <v xml:space="preserve">GRZEŚKOWIAK              WIESŁAWA       </v>
          </cell>
          <cell r="G1220" t="str">
            <v>U-14</v>
          </cell>
          <cell r="H1220" t="str">
            <v>901</v>
          </cell>
          <cell r="I1220" t="str">
            <v>24-42</v>
          </cell>
          <cell r="J1220" t="str">
            <v>249</v>
          </cell>
          <cell r="K1220" t="str">
            <v>491-05033</v>
          </cell>
          <cell r="L1220" t="str">
            <v>2400</v>
          </cell>
          <cell r="M1220" t="str">
            <v/>
          </cell>
          <cell r="N1220" t="str">
            <v>254</v>
          </cell>
        </row>
        <row r="1221">
          <cell r="A1221" t="str">
            <v>STACJA ROBOCZA</v>
          </cell>
          <cell r="B1221" t="str">
            <v>DELL Optiplex GX1M 350</v>
          </cell>
          <cell r="C1221" t="str">
            <v>491-3551</v>
          </cell>
          <cell r="D1221" t="str">
            <v>PKGZ1</v>
          </cell>
          <cell r="E1221" t="str">
            <v xml:space="preserve">WK </v>
          </cell>
          <cell r="F1221" t="str">
            <v xml:space="preserve">GATNIEJEWSKA             HALINA         </v>
          </cell>
          <cell r="G1221" t="str">
            <v>BUE- 6</v>
          </cell>
          <cell r="H1221" t="str">
            <v>1</v>
          </cell>
          <cell r="I1221" t="str">
            <v>24-49</v>
          </cell>
          <cell r="J1221" t="str">
            <v>229</v>
          </cell>
          <cell r="K1221" t="str">
            <v>491-03551</v>
          </cell>
          <cell r="L1221" t="str">
            <v>350</v>
          </cell>
          <cell r="M1221" t="str">
            <v>OK58J</v>
          </cell>
          <cell r="N1221" t="str">
            <v>64</v>
          </cell>
        </row>
        <row r="1222">
          <cell r="A1222" t="str">
            <v>STACJA ROBOCZA</v>
          </cell>
          <cell r="B1222" t="str">
            <v>DELL Optiplex GX150</v>
          </cell>
          <cell r="C1222" t="str">
            <v>491-4673</v>
          </cell>
          <cell r="D1222" t="str">
            <v>B8QX60J</v>
          </cell>
          <cell r="E1222" t="str">
            <v xml:space="preserve">WK </v>
          </cell>
          <cell r="F1222" t="str">
            <v xml:space="preserve">PESTKA-PĘDZIWIATR        BEATA          </v>
          </cell>
          <cell r="G1222" t="str">
            <v>U-14</v>
          </cell>
          <cell r="H1222" t="str">
            <v>808</v>
          </cell>
          <cell r="I1222" t="str">
            <v>24-26</v>
          </cell>
          <cell r="J1222" t="str">
            <v>9335</v>
          </cell>
          <cell r="K1222" t="str">
            <v>491-04673</v>
          </cell>
          <cell r="L1222" t="str">
            <v>1000</v>
          </cell>
          <cell r="M1222" t="str">
            <v/>
          </cell>
          <cell r="N1222" t="str">
            <v>255</v>
          </cell>
        </row>
        <row r="1223">
          <cell r="A1223" t="str">
            <v>STACJA ROBOCZA</v>
          </cell>
          <cell r="B1223" t="str">
            <v>NEC PowerMate VT Destop P III 450</v>
          </cell>
          <cell r="C1223" t="str">
            <v>491-3912</v>
          </cell>
          <cell r="D1223" t="str">
            <v>0267109</v>
          </cell>
          <cell r="E1223" t="str">
            <v xml:space="preserve">WK </v>
          </cell>
          <cell r="F1223" t="str">
            <v xml:space="preserve">MAŁEK                    BOŻENA         </v>
          </cell>
          <cell r="G1223" t="str">
            <v>U-14</v>
          </cell>
          <cell r="H1223" t="str">
            <v>803</v>
          </cell>
          <cell r="I1223" t="str">
            <v>12-75</v>
          </cell>
          <cell r="J1223" t="str">
            <v>4097</v>
          </cell>
          <cell r="K1223" t="str">
            <v>491-03912</v>
          </cell>
          <cell r="L1223" t="str">
            <v>450</v>
          </cell>
          <cell r="M1223" t="str">
            <v/>
          </cell>
          <cell r="N1223" t="str">
            <v>64</v>
          </cell>
        </row>
        <row r="1224">
          <cell r="A1224" t="str">
            <v>STACJA ROBOCZA</v>
          </cell>
          <cell r="B1224" t="str">
            <v>DELL Optiplex GX150</v>
          </cell>
          <cell r="C1224" t="str">
            <v>491-4684</v>
          </cell>
          <cell r="D1224" t="str">
            <v>38QX60J</v>
          </cell>
          <cell r="E1224" t="str">
            <v xml:space="preserve">WK </v>
          </cell>
          <cell r="F1224" t="str">
            <v xml:space="preserve">GRZEŚKOWIAK              WIESŁAWA       </v>
          </cell>
          <cell r="G1224" t="str">
            <v>U-14</v>
          </cell>
          <cell r="H1224" t="str">
            <v>901</v>
          </cell>
          <cell r="I1224" t="str">
            <v>24-42</v>
          </cell>
          <cell r="J1224" t="str">
            <v>249</v>
          </cell>
          <cell r="K1224" t="str">
            <v>491-04684</v>
          </cell>
          <cell r="L1224" t="str">
            <v>1000</v>
          </cell>
          <cell r="M1224" t="str">
            <v/>
          </cell>
          <cell r="N1224" t="str">
            <v>255</v>
          </cell>
        </row>
        <row r="1225">
          <cell r="A1225" t="str">
            <v>STACJA ROBOCZA</v>
          </cell>
          <cell r="B1225" t="str">
            <v>DELL Optiplex GX260 SD</v>
          </cell>
          <cell r="C1225" t="str">
            <v>491-5034</v>
          </cell>
          <cell r="D1225" t="str">
            <v>CNPFL0J</v>
          </cell>
          <cell r="E1225" t="str">
            <v xml:space="preserve">WK </v>
          </cell>
          <cell r="F1225" t="str">
            <v xml:space="preserve">PESTKA-PĘDZIWIATR        BEATA          </v>
          </cell>
          <cell r="G1225" t="str">
            <v>U-14</v>
          </cell>
          <cell r="H1225" t="str">
            <v>808</v>
          </cell>
          <cell r="I1225" t="str">
            <v>24-26</v>
          </cell>
          <cell r="J1225" t="str">
            <v>9335</v>
          </cell>
          <cell r="K1225" t="str">
            <v>491-05034</v>
          </cell>
          <cell r="L1225" t="str">
            <v>2400</v>
          </cell>
          <cell r="M1225" t="str">
            <v/>
          </cell>
          <cell r="N1225" t="str">
            <v>254</v>
          </cell>
        </row>
        <row r="1226">
          <cell r="A1226" t="str">
            <v>STACJA ROBOCZA</v>
          </cell>
          <cell r="B1226" t="str">
            <v>NEC PowerMate VT Destop P III 450</v>
          </cell>
          <cell r="C1226" t="str">
            <v>491-4001</v>
          </cell>
          <cell r="D1226" t="str">
            <v>0293109</v>
          </cell>
          <cell r="E1226" t="str">
            <v xml:space="preserve">WK </v>
          </cell>
          <cell r="F1226" t="str">
            <v xml:space="preserve">PAWLAK                   IZABELA        </v>
          </cell>
          <cell r="G1226" t="str">
            <v>S-7</v>
          </cell>
          <cell r="H1226" t="str">
            <v>20</v>
          </cell>
          <cell r="I1226" t="str">
            <v>18-78</v>
          </cell>
          <cell r="J1226" t="str">
            <v>4403</v>
          </cell>
          <cell r="K1226" t="str">
            <v>491-04001</v>
          </cell>
          <cell r="L1226" t="str">
            <v>450</v>
          </cell>
          <cell r="M1226" t="str">
            <v/>
          </cell>
          <cell r="N1226" t="str">
            <v>64</v>
          </cell>
        </row>
        <row r="1227">
          <cell r="A1227" t="str">
            <v>STACJA ROBOCZA</v>
          </cell>
          <cell r="B1227" t="str">
            <v>COMPAQ DESKPRO EXD PIII 733</v>
          </cell>
          <cell r="C1227" t="str">
            <v>491-4325</v>
          </cell>
          <cell r="D1227" t="str">
            <v>8037FR4Z2720</v>
          </cell>
          <cell r="E1227" t="str">
            <v xml:space="preserve">WK </v>
          </cell>
          <cell r="F1227" t="str">
            <v xml:space="preserve">OLEJNICZAK               ANNA           </v>
          </cell>
          <cell r="G1227" t="str">
            <v>U-14</v>
          </cell>
          <cell r="H1227" t="str">
            <v>808</v>
          </cell>
          <cell r="I1227" t="str">
            <v>24-26</v>
          </cell>
          <cell r="J1227" t="str">
            <v>695</v>
          </cell>
          <cell r="K1227" t="str">
            <v>491-04325</v>
          </cell>
          <cell r="L1227" t="str">
            <v>733</v>
          </cell>
          <cell r="M1227" t="str">
            <v/>
          </cell>
          <cell r="N1227" t="str">
            <v>127</v>
          </cell>
        </row>
        <row r="1228">
          <cell r="A1228" t="str">
            <v>STACJA ROBOCZA</v>
          </cell>
          <cell r="B1228" t="str">
            <v>NEC PMVT Desktop P III 450</v>
          </cell>
          <cell r="C1228" t="str">
            <v>491-3777</v>
          </cell>
          <cell r="D1228" t="str">
            <v>0701109</v>
          </cell>
          <cell r="E1228" t="str">
            <v xml:space="preserve">WK </v>
          </cell>
          <cell r="F1228" t="str">
            <v xml:space="preserve">ŚLUSARCZYK               WŁADYSŁAW      </v>
          </cell>
          <cell r="G1228" t="str">
            <v>U-14</v>
          </cell>
          <cell r="H1228" t="str">
            <v>901</v>
          </cell>
          <cell r="I1228" t="str">
            <v>24-42</v>
          </cell>
          <cell r="J1228" t="str">
            <v>994</v>
          </cell>
          <cell r="K1228" t="str">
            <v>491-03777</v>
          </cell>
          <cell r="L1228" t="str">
            <v>450</v>
          </cell>
          <cell r="M1228" t="str">
            <v/>
          </cell>
          <cell r="N1228" t="str">
            <v>64</v>
          </cell>
        </row>
        <row r="1229">
          <cell r="A1229" t="str">
            <v>STACJA ROBOCZA</v>
          </cell>
          <cell r="B1229" t="str">
            <v>NEC PowerMate VT Destop P III 450</v>
          </cell>
          <cell r="C1229" t="str">
            <v>491-3927</v>
          </cell>
          <cell r="D1229" t="str">
            <v>0304109</v>
          </cell>
          <cell r="E1229" t="str">
            <v xml:space="preserve">WK </v>
          </cell>
          <cell r="F1229" t="str">
            <v xml:space="preserve">NITECKA                  ZENONA         </v>
          </cell>
          <cell r="G1229" t="str">
            <v>U-14</v>
          </cell>
          <cell r="H1229" t="str">
            <v>809</v>
          </cell>
          <cell r="I1229" t="str">
            <v>29-74</v>
          </cell>
          <cell r="J1229" t="str">
            <v>650</v>
          </cell>
          <cell r="K1229" t="str">
            <v>491-03927</v>
          </cell>
          <cell r="L1229" t="str">
            <v>450</v>
          </cell>
          <cell r="M1229" t="str">
            <v/>
          </cell>
          <cell r="N1229" t="str">
            <v>64</v>
          </cell>
        </row>
        <row r="1230">
          <cell r="A1230" t="str">
            <v>STACJA ROBOCZA</v>
          </cell>
          <cell r="B1230" t="str">
            <v>DELL Optiplex GX1L 266</v>
          </cell>
          <cell r="C1230" t="str">
            <v>491-3308</v>
          </cell>
          <cell r="D1230" t="str">
            <v>NM14B</v>
          </cell>
          <cell r="E1230" t="str">
            <v xml:space="preserve">WK </v>
          </cell>
          <cell r="F1230" t="str">
            <v xml:space="preserve">GRZEŚKOWIAK              WIESŁAWA       </v>
          </cell>
          <cell r="G1230" t="str">
            <v>U-14</v>
          </cell>
          <cell r="H1230" t="str">
            <v>901</v>
          </cell>
          <cell r="I1230" t="str">
            <v>24-42</v>
          </cell>
          <cell r="J1230" t="str">
            <v>249</v>
          </cell>
          <cell r="K1230" t="str">
            <v/>
          </cell>
          <cell r="L1230" t="str">
            <v>266</v>
          </cell>
          <cell r="M1230" t="str">
            <v>Nie będzie w sieci</v>
          </cell>
          <cell r="N1230" t="str">
            <v/>
          </cell>
        </row>
        <row r="1231">
          <cell r="A1231" t="str">
            <v>NOTEBOOK</v>
          </cell>
          <cell r="B1231" t="str">
            <v>NEC VERSA SX PII 366 14.1" XGA TFT</v>
          </cell>
          <cell r="C1231" t="str">
            <v>491-3732</v>
          </cell>
          <cell r="D1231" t="str">
            <v>G697700007</v>
          </cell>
          <cell r="E1231" t="str">
            <v xml:space="preserve">WK </v>
          </cell>
          <cell r="F1231" t="str">
            <v xml:space="preserve">KWAPISIEWICZ             KAZIMIERZ      </v>
          </cell>
          <cell r="G1231" t="str">
            <v>U-14</v>
          </cell>
          <cell r="H1231" t="str">
            <v>809</v>
          </cell>
          <cell r="I1231" t="str">
            <v>29-74</v>
          </cell>
          <cell r="J1231" t="str">
            <v>9465</v>
          </cell>
          <cell r="K1231" t="str">
            <v>491-03732</v>
          </cell>
          <cell r="L1231" t="str">
            <v>366</v>
          </cell>
          <cell r="M1231" t="str">
            <v/>
          </cell>
          <cell r="N1231" t="str">
            <v>128</v>
          </cell>
        </row>
        <row r="1232">
          <cell r="A1232" t="str">
            <v>STACJA ROBOCZA</v>
          </cell>
          <cell r="B1232" t="str">
            <v>COMPAQ DESKPRO EXD PIII 733</v>
          </cell>
          <cell r="C1232" t="str">
            <v>491-4380</v>
          </cell>
          <cell r="D1232" t="str">
            <v>8037FR4Z2737</v>
          </cell>
          <cell r="E1232" t="str">
            <v xml:space="preserve">WK </v>
          </cell>
          <cell r="F1232" t="str">
            <v xml:space="preserve">BADURA                   BOŻENA         </v>
          </cell>
          <cell r="G1232" t="str">
            <v>U-14</v>
          </cell>
          <cell r="H1232" t="str">
            <v>807</v>
          </cell>
          <cell r="I1232" t="str">
            <v>24-27</v>
          </cell>
          <cell r="J1232" t="str">
            <v>2033</v>
          </cell>
          <cell r="K1232" t="str">
            <v>491-04380</v>
          </cell>
          <cell r="L1232" t="str">
            <v>733</v>
          </cell>
          <cell r="M1232" t="str">
            <v/>
          </cell>
          <cell r="N1232" t="str">
            <v>127</v>
          </cell>
        </row>
        <row r="1233">
          <cell r="A1233" t="str">
            <v>STACJA ROBOCZA</v>
          </cell>
          <cell r="B1233" t="str">
            <v>COMPAQ DESKPRO EXD PIII 733</v>
          </cell>
          <cell r="C1233" t="str">
            <v>491-4515</v>
          </cell>
          <cell r="D1233" t="str">
            <v>8036FR4ZE235</v>
          </cell>
          <cell r="E1233" t="str">
            <v xml:space="preserve">WK </v>
          </cell>
          <cell r="F1233" t="str">
            <v xml:space="preserve">BEDNAREK                 GRAŻYNA        </v>
          </cell>
          <cell r="G1233" t="str">
            <v>U-14</v>
          </cell>
          <cell r="H1233" t="str">
            <v>810</v>
          </cell>
          <cell r="I1233" t="str">
            <v>13-04</v>
          </cell>
          <cell r="J1233" t="str">
            <v>35</v>
          </cell>
          <cell r="K1233" t="str">
            <v>491-04515</v>
          </cell>
          <cell r="L1233" t="str">
            <v>733</v>
          </cell>
          <cell r="M1233" t="str">
            <v/>
          </cell>
          <cell r="N1233" t="str">
            <v>127</v>
          </cell>
        </row>
        <row r="1234">
          <cell r="A1234" t="str">
            <v>STACJA ROBOCZA</v>
          </cell>
          <cell r="B1234" t="str">
            <v>DELL Optiplex GX1L 266</v>
          </cell>
          <cell r="C1234" t="str">
            <v>491-3263</v>
          </cell>
          <cell r="D1234" t="str">
            <v>NM165</v>
          </cell>
          <cell r="E1234" t="str">
            <v xml:space="preserve">WK </v>
          </cell>
          <cell r="F1234" t="str">
            <v xml:space="preserve">GRZEŚKOWIAK              WIESŁAWA       </v>
          </cell>
          <cell r="G1234" t="str">
            <v>U-14</v>
          </cell>
          <cell r="H1234" t="str">
            <v>901</v>
          </cell>
          <cell r="I1234" t="str">
            <v>24-42</v>
          </cell>
          <cell r="J1234" t="str">
            <v>249</v>
          </cell>
          <cell r="K1234" t="str">
            <v>491-03263</v>
          </cell>
          <cell r="L1234" t="str">
            <v>266</v>
          </cell>
          <cell r="M1234" t="str">
            <v/>
          </cell>
          <cell r="N1234" t="str">
            <v>32</v>
          </cell>
        </row>
        <row r="1235">
          <cell r="A1235" t="str">
            <v>STACJA ROBOCZA</v>
          </cell>
          <cell r="B1235" t="str">
            <v>DELL Optiplex GX260 SD</v>
          </cell>
          <cell r="C1235" t="str">
            <v>491-5032</v>
          </cell>
          <cell r="D1235" t="str">
            <v>BNPFL0J</v>
          </cell>
          <cell r="E1235" t="str">
            <v xml:space="preserve">WK </v>
          </cell>
          <cell r="F1235" t="str">
            <v xml:space="preserve">ŁUSZCZYK                 WIOLETTA       </v>
          </cell>
          <cell r="G1235" t="str">
            <v>U-14</v>
          </cell>
          <cell r="H1235" t="str">
            <v>902</v>
          </cell>
          <cell r="I1235" t="str">
            <v>21-70</v>
          </cell>
          <cell r="J1235" t="str">
            <v>9369</v>
          </cell>
          <cell r="K1235" t="str">
            <v>491-05032</v>
          </cell>
          <cell r="L1235" t="str">
            <v>2400</v>
          </cell>
          <cell r="M1235" t="str">
            <v/>
          </cell>
          <cell r="N1235" t="str">
            <v>254</v>
          </cell>
        </row>
        <row r="1236">
          <cell r="A1236" t="str">
            <v>STACJA ROBOCZA</v>
          </cell>
          <cell r="B1236" t="str">
            <v>NEC PMVT Desktop P III 450</v>
          </cell>
          <cell r="C1236" t="str">
            <v>491-3780</v>
          </cell>
          <cell r="D1236" t="str">
            <v>0662109</v>
          </cell>
          <cell r="E1236" t="str">
            <v xml:space="preserve">WK </v>
          </cell>
          <cell r="F1236" t="str">
            <v xml:space="preserve">GRZEŚKOWIAK              WIESŁAWA       </v>
          </cell>
          <cell r="G1236" t="str">
            <v>U-14</v>
          </cell>
          <cell r="H1236" t="str">
            <v>901</v>
          </cell>
          <cell r="I1236" t="str">
            <v>24-42</v>
          </cell>
          <cell r="J1236" t="str">
            <v>249</v>
          </cell>
          <cell r="K1236" t="str">
            <v>491-03780</v>
          </cell>
          <cell r="L1236" t="str">
            <v>450</v>
          </cell>
          <cell r="M1236" t="str">
            <v/>
          </cell>
          <cell r="N1236" t="str">
            <v>64</v>
          </cell>
        </row>
        <row r="1237">
          <cell r="A1237" t="str">
            <v>STACJA ROBOCZA</v>
          </cell>
          <cell r="B1237" t="str">
            <v>DELL Optiplex GX150</v>
          </cell>
          <cell r="C1237" t="str">
            <v>491-4672</v>
          </cell>
          <cell r="D1237" t="str">
            <v>69QX60J</v>
          </cell>
          <cell r="E1237" t="str">
            <v xml:space="preserve">WK </v>
          </cell>
          <cell r="F1237" t="str">
            <v xml:space="preserve">GATNIEJEWSKA             HALINA         </v>
          </cell>
          <cell r="G1237" t="str">
            <v>BUE- 6</v>
          </cell>
          <cell r="H1237" t="str">
            <v>1</v>
          </cell>
          <cell r="I1237" t="str">
            <v>24-49</v>
          </cell>
          <cell r="J1237" t="str">
            <v>229</v>
          </cell>
          <cell r="K1237" t="str">
            <v>491-04672</v>
          </cell>
          <cell r="L1237" t="str">
            <v>1000</v>
          </cell>
          <cell r="M1237" t="str">
            <v/>
          </cell>
          <cell r="N1237" t="str">
            <v>255</v>
          </cell>
        </row>
        <row r="1238">
          <cell r="A1238" t="str">
            <v>STACJA ROBOCZA</v>
          </cell>
          <cell r="B1238" t="str">
            <v>NEC PMVT Desktop P III 450</v>
          </cell>
          <cell r="C1238" t="str">
            <v>491-3794</v>
          </cell>
          <cell r="D1238" t="str">
            <v>0230109</v>
          </cell>
          <cell r="E1238" t="str">
            <v xml:space="preserve">WK </v>
          </cell>
          <cell r="F1238" t="str">
            <v xml:space="preserve">GRZEŚKOWIAK              WIESŁAWA       </v>
          </cell>
          <cell r="G1238" t="str">
            <v>U-14</v>
          </cell>
          <cell r="H1238" t="str">
            <v>901</v>
          </cell>
          <cell r="I1238" t="str">
            <v>24-42</v>
          </cell>
          <cell r="J1238" t="str">
            <v>249</v>
          </cell>
          <cell r="K1238" t="str">
            <v>491-03794</v>
          </cell>
          <cell r="L1238" t="str">
            <v>450</v>
          </cell>
          <cell r="M1238" t="str">
            <v/>
          </cell>
          <cell r="N1238" t="str">
            <v>64</v>
          </cell>
        </row>
        <row r="1239">
          <cell r="A1239" t="str">
            <v>STACJA ROBOCZA</v>
          </cell>
          <cell r="B1239" t="str">
            <v>COMPAQ DESKPRO 2000 DT 5120 M1080</v>
          </cell>
          <cell r="C1239" t="str">
            <v>491-2795</v>
          </cell>
          <cell r="D1239" t="str">
            <v>8651HVS51703</v>
          </cell>
          <cell r="E1239" t="str">
            <v xml:space="preserve">WK </v>
          </cell>
          <cell r="F1239" t="str">
            <v xml:space="preserve">MAŁEK                    BOŻENA         </v>
          </cell>
          <cell r="G1239" t="str">
            <v>U-14</v>
          </cell>
          <cell r="H1239" t="str">
            <v>803</v>
          </cell>
          <cell r="I1239" t="str">
            <v>12-75</v>
          </cell>
          <cell r="J1239" t="str">
            <v>4097</v>
          </cell>
          <cell r="K1239" t="str">
            <v/>
          </cell>
          <cell r="L1239" t="str">
            <v>120</v>
          </cell>
          <cell r="M1239" t="str">
            <v>OK58J</v>
          </cell>
          <cell r="N1239" t="str">
            <v/>
          </cell>
        </row>
        <row r="1240">
          <cell r="A1240" t="str">
            <v>STACJA ROBOCZA</v>
          </cell>
          <cell r="B1240" t="str">
            <v>DELL Optiplex GX150</v>
          </cell>
          <cell r="C1240" t="str">
            <v>491-4671</v>
          </cell>
          <cell r="D1240" t="str">
            <v>58QX60J</v>
          </cell>
          <cell r="E1240" t="str">
            <v xml:space="preserve">WK </v>
          </cell>
          <cell r="F1240" t="str">
            <v xml:space="preserve">ŚLUSARCZYK               WŁADYSŁAW      </v>
          </cell>
          <cell r="G1240" t="str">
            <v>U-14</v>
          </cell>
          <cell r="H1240" t="str">
            <v>901</v>
          </cell>
          <cell r="I1240" t="str">
            <v>24-42</v>
          </cell>
          <cell r="J1240" t="str">
            <v>994</v>
          </cell>
          <cell r="K1240" t="str">
            <v>491-04671</v>
          </cell>
          <cell r="L1240" t="str">
            <v>1000</v>
          </cell>
          <cell r="M1240" t="str">
            <v/>
          </cell>
          <cell r="N1240" t="str">
            <v>255</v>
          </cell>
        </row>
        <row r="1241">
          <cell r="A1241" t="str">
            <v>STACJA ROBOCZA</v>
          </cell>
          <cell r="B1241" t="str">
            <v>NEC PMVT Desktop P III 450</v>
          </cell>
          <cell r="C1241" t="str">
            <v>491-3827</v>
          </cell>
          <cell r="D1241" t="str">
            <v>0742109</v>
          </cell>
          <cell r="E1241" t="str">
            <v xml:space="preserve">WK </v>
          </cell>
          <cell r="F1241" t="str">
            <v xml:space="preserve">ŚLUSARCZYK               WŁADYSŁAW      </v>
          </cell>
          <cell r="G1241" t="str">
            <v>U-14</v>
          </cell>
          <cell r="H1241" t="str">
            <v>901</v>
          </cell>
          <cell r="I1241" t="str">
            <v>24-42</v>
          </cell>
          <cell r="J1241" t="str">
            <v>994</v>
          </cell>
          <cell r="K1241" t="str">
            <v>WK_WLADEKS2</v>
          </cell>
          <cell r="L1241" t="str">
            <v>450</v>
          </cell>
          <cell r="M1241" t="str">
            <v/>
          </cell>
          <cell r="N1241" t="str">
            <v/>
          </cell>
        </row>
        <row r="1242">
          <cell r="A1242" t="str">
            <v>STACJA ROBOCZA</v>
          </cell>
          <cell r="B1242" t="str">
            <v>DELL Optiplex GX260 SD</v>
          </cell>
          <cell r="C1242" t="str">
            <v>491-5040</v>
          </cell>
          <cell r="D1242" t="str">
            <v>HMPFL0J</v>
          </cell>
          <cell r="E1242" t="str">
            <v xml:space="preserve">WK </v>
          </cell>
          <cell r="F1242" t="str">
            <v xml:space="preserve">PAWLAK                   IZABELA        </v>
          </cell>
          <cell r="G1242" t="str">
            <v>S-7</v>
          </cell>
          <cell r="H1242" t="str">
            <v>20</v>
          </cell>
          <cell r="I1242" t="str">
            <v>18-78</v>
          </cell>
          <cell r="J1242" t="str">
            <v>4403</v>
          </cell>
          <cell r="K1242" t="str">
            <v>491-05040</v>
          </cell>
          <cell r="L1242" t="str">
            <v>2400</v>
          </cell>
          <cell r="M1242" t="str">
            <v/>
          </cell>
          <cell r="N1242" t="str">
            <v>254</v>
          </cell>
        </row>
        <row r="1243">
          <cell r="A1243" t="str">
            <v>STACJA ROBOCZA</v>
          </cell>
          <cell r="B1243" t="str">
            <v>NEC PMVT Desktop P III 450</v>
          </cell>
          <cell r="C1243" t="str">
            <v>491-3826</v>
          </cell>
          <cell r="D1243" t="str">
            <v>0731109</v>
          </cell>
          <cell r="E1243" t="str">
            <v xml:space="preserve">WK </v>
          </cell>
          <cell r="F1243" t="str">
            <v xml:space="preserve">GATNIEJEWSKA             HALINA         </v>
          </cell>
          <cell r="G1243" t="str">
            <v>BUE- 6</v>
          </cell>
          <cell r="H1243" t="str">
            <v>1</v>
          </cell>
          <cell r="I1243" t="str">
            <v>24-49</v>
          </cell>
          <cell r="J1243" t="str">
            <v>229</v>
          </cell>
          <cell r="K1243" t="str">
            <v>491-03826</v>
          </cell>
          <cell r="L1243" t="str">
            <v>450</v>
          </cell>
          <cell r="M1243" t="str">
            <v/>
          </cell>
          <cell r="N1243" t="str">
            <v>64</v>
          </cell>
        </row>
        <row r="1244">
          <cell r="A1244" t="str">
            <v>STACJA ROBOCZA</v>
          </cell>
          <cell r="B1244" t="str">
            <v>DELL Optiplex GX1M P II 450</v>
          </cell>
          <cell r="C1244" t="str">
            <v>491-3655</v>
          </cell>
          <cell r="D1244" t="str">
            <v>QDXTV</v>
          </cell>
          <cell r="E1244" t="str">
            <v xml:space="preserve">WK </v>
          </cell>
          <cell r="F1244" t="str">
            <v xml:space="preserve">PAWLAK                   IZABELA        </v>
          </cell>
          <cell r="G1244" t="str">
            <v>S-7</v>
          </cell>
          <cell r="H1244" t="str">
            <v>20</v>
          </cell>
          <cell r="I1244" t="str">
            <v>18-78</v>
          </cell>
          <cell r="J1244" t="str">
            <v>4403</v>
          </cell>
          <cell r="K1244" t="str">
            <v>491-03655</v>
          </cell>
          <cell r="L1244" t="str">
            <v>450</v>
          </cell>
          <cell r="M1244" t="str">
            <v/>
          </cell>
          <cell r="N1244" t="str">
            <v>64</v>
          </cell>
        </row>
        <row r="1245">
          <cell r="A1245" t="str">
            <v>STACJA ROBOCZA</v>
          </cell>
          <cell r="B1245" t="str">
            <v>NEC PowerMate VT Destop P III 450</v>
          </cell>
          <cell r="C1245" t="str">
            <v>491-4038</v>
          </cell>
          <cell r="D1245" t="str">
            <v>0224109</v>
          </cell>
          <cell r="E1245" t="str">
            <v xml:space="preserve">WK </v>
          </cell>
          <cell r="F1245" t="str">
            <v xml:space="preserve">PAWLAK                   IZABELA        </v>
          </cell>
          <cell r="G1245" t="str">
            <v>S-7</v>
          </cell>
          <cell r="H1245" t="str">
            <v>20</v>
          </cell>
          <cell r="I1245" t="str">
            <v>18-78</v>
          </cell>
          <cell r="J1245" t="str">
            <v>4403</v>
          </cell>
          <cell r="K1245" t="str">
            <v>491-04038</v>
          </cell>
          <cell r="L1245" t="str">
            <v>450</v>
          </cell>
          <cell r="M1245" t="str">
            <v/>
          </cell>
          <cell r="N1245" t="str">
            <v>64</v>
          </cell>
        </row>
        <row r="1246">
          <cell r="A1246" t="str">
            <v>STACJA ROBOCZA</v>
          </cell>
          <cell r="B1246" t="str">
            <v>NEC PMVT Desktop P III 450</v>
          </cell>
          <cell r="C1246" t="str">
            <v>491-3835</v>
          </cell>
          <cell r="D1246" t="str">
            <v>0663109</v>
          </cell>
          <cell r="E1246" t="str">
            <v xml:space="preserve">WK </v>
          </cell>
          <cell r="F1246" t="str">
            <v xml:space="preserve">PAWLAK                   IZABELA        </v>
          </cell>
          <cell r="G1246" t="str">
            <v>S-7</v>
          </cell>
          <cell r="H1246" t="str">
            <v>20</v>
          </cell>
          <cell r="I1246" t="str">
            <v>18-78</v>
          </cell>
          <cell r="J1246" t="str">
            <v>4403</v>
          </cell>
          <cell r="K1246" t="str">
            <v>491-03835</v>
          </cell>
          <cell r="L1246" t="str">
            <v>450</v>
          </cell>
          <cell r="M1246" t="str">
            <v/>
          </cell>
          <cell r="N1246" t="str">
            <v>64</v>
          </cell>
        </row>
        <row r="1247">
          <cell r="A1247" t="str">
            <v>STACJA ROBOCZA</v>
          </cell>
          <cell r="B1247" t="str">
            <v>NEC PowerMate VT Destop P III 450</v>
          </cell>
          <cell r="C1247" t="str">
            <v>491-3911</v>
          </cell>
          <cell r="D1247" t="str">
            <v>0271109</v>
          </cell>
          <cell r="E1247" t="str">
            <v xml:space="preserve">WK </v>
          </cell>
          <cell r="F1247" t="str">
            <v xml:space="preserve">KAPELA                   ANNA           </v>
          </cell>
          <cell r="G1247" t="str">
            <v>W6/2</v>
          </cell>
          <cell r="H1247" t="str">
            <v>4</v>
          </cell>
          <cell r="I1247" t="str">
            <v>25-81</v>
          </cell>
          <cell r="J1247" t="str">
            <v>1563</v>
          </cell>
          <cell r="K1247" t="str">
            <v>491-03911</v>
          </cell>
          <cell r="L1247" t="str">
            <v>450</v>
          </cell>
          <cell r="M1247" t="str">
            <v/>
          </cell>
          <cell r="N1247" t="str">
            <v>64</v>
          </cell>
        </row>
        <row r="1248">
          <cell r="A1248" t="str">
            <v>STACJA ROBOCZA</v>
          </cell>
          <cell r="B1248" t="str">
            <v>DELL Optiplex GX150</v>
          </cell>
          <cell r="C1248" t="str">
            <v>491-4670</v>
          </cell>
          <cell r="D1248" t="str">
            <v>J8QX60J</v>
          </cell>
          <cell r="E1248" t="str">
            <v xml:space="preserve">WK </v>
          </cell>
          <cell r="F1248" t="str">
            <v xml:space="preserve">KWAPISIEWICZ             KAZIMIERZ      </v>
          </cell>
          <cell r="G1248" t="str">
            <v>U-14</v>
          </cell>
          <cell r="H1248" t="str">
            <v>809</v>
          </cell>
          <cell r="I1248" t="str">
            <v>29-74</v>
          </cell>
          <cell r="J1248" t="str">
            <v>9465</v>
          </cell>
          <cell r="K1248" t="str">
            <v>491-04670</v>
          </cell>
          <cell r="L1248" t="str">
            <v>1000</v>
          </cell>
          <cell r="M1248" t="str">
            <v/>
          </cell>
          <cell r="N1248" t="str">
            <v>255</v>
          </cell>
        </row>
        <row r="1249">
          <cell r="A1249" t="str">
            <v>STACJA ROBOCZA</v>
          </cell>
          <cell r="B1249" t="str">
            <v>DELL Optiplex GX1L 266</v>
          </cell>
          <cell r="C1249" t="str">
            <v>491-3281</v>
          </cell>
          <cell r="D1249" t="str">
            <v>NM18C</v>
          </cell>
          <cell r="E1249" t="str">
            <v xml:space="preserve">WK </v>
          </cell>
          <cell r="F1249" t="str">
            <v xml:space="preserve">KAPELA                   ANNA           </v>
          </cell>
          <cell r="G1249" t="str">
            <v>W6/2</v>
          </cell>
          <cell r="H1249" t="str">
            <v>4</v>
          </cell>
          <cell r="I1249" t="str">
            <v>25-81</v>
          </cell>
          <cell r="J1249" t="str">
            <v>1563</v>
          </cell>
          <cell r="K1249" t="str">
            <v>491-03281</v>
          </cell>
          <cell r="L1249" t="str">
            <v>266</v>
          </cell>
          <cell r="M1249" t="str">
            <v/>
          </cell>
          <cell r="N1249" t="str">
            <v>32</v>
          </cell>
        </row>
        <row r="1250">
          <cell r="A1250" t="str">
            <v>STACJA ROBOCZA</v>
          </cell>
          <cell r="B1250" t="str">
            <v>DELL Optiplex GX1L 350</v>
          </cell>
          <cell r="C1250" t="str">
            <v>491-3516</v>
          </cell>
          <cell r="D1250" t="str">
            <v>PKGP9</v>
          </cell>
          <cell r="E1250" t="str">
            <v xml:space="preserve">WK </v>
          </cell>
          <cell r="F1250" t="str">
            <v xml:space="preserve">GATNIEJEWSKA             HALINA         </v>
          </cell>
          <cell r="G1250" t="str">
            <v>BUE- 6</v>
          </cell>
          <cell r="H1250" t="str">
            <v>1</v>
          </cell>
          <cell r="I1250" t="str">
            <v>24-49</v>
          </cell>
          <cell r="J1250" t="str">
            <v>229</v>
          </cell>
          <cell r="K1250" t="str">
            <v>491-03516</v>
          </cell>
          <cell r="L1250" t="str">
            <v>350</v>
          </cell>
          <cell r="M1250" t="str">
            <v>OK58J</v>
          </cell>
          <cell r="N1250" t="str">
            <v>64</v>
          </cell>
        </row>
        <row r="1251">
          <cell r="A1251" t="str">
            <v>STACJA ROBOCZA</v>
          </cell>
          <cell r="B1251" t="str">
            <v>NEC PowerMate VT Destop P III 450</v>
          </cell>
          <cell r="C1251" t="str">
            <v>491-4008</v>
          </cell>
          <cell r="D1251" t="str">
            <v>0296109</v>
          </cell>
          <cell r="E1251" t="str">
            <v xml:space="preserve">WK </v>
          </cell>
          <cell r="F1251" t="str">
            <v xml:space="preserve">ŁUSZCZYK                 WIOLETTA       </v>
          </cell>
          <cell r="G1251" t="str">
            <v>U-14</v>
          </cell>
          <cell r="H1251" t="str">
            <v>902</v>
          </cell>
          <cell r="I1251" t="str">
            <v>21-70</v>
          </cell>
          <cell r="J1251" t="str">
            <v>9369</v>
          </cell>
          <cell r="K1251" t="str">
            <v>VIOLAS</v>
          </cell>
          <cell r="L1251" t="str">
            <v>450</v>
          </cell>
          <cell r="M1251" t="str">
            <v>W2K</v>
          </cell>
          <cell r="N1251" t="str">
            <v/>
          </cell>
        </row>
        <row r="1252">
          <cell r="A1252" t="str">
            <v>STACJA ROBOCZA</v>
          </cell>
          <cell r="B1252" t="str">
            <v>NEC PMVT Desktop P III 450</v>
          </cell>
          <cell r="C1252" t="str">
            <v>491-3833</v>
          </cell>
          <cell r="D1252" t="str">
            <v>0669109</v>
          </cell>
          <cell r="E1252" t="str">
            <v xml:space="preserve">WK </v>
          </cell>
          <cell r="F1252" t="str">
            <v xml:space="preserve">KAPELA                   ANNA           </v>
          </cell>
          <cell r="G1252" t="str">
            <v>W6/2</v>
          </cell>
          <cell r="H1252" t="str">
            <v>4</v>
          </cell>
          <cell r="I1252" t="str">
            <v>25-81</v>
          </cell>
          <cell r="J1252" t="str">
            <v>1563</v>
          </cell>
          <cell r="K1252" t="str">
            <v>491-03833</v>
          </cell>
          <cell r="L1252" t="str">
            <v>450</v>
          </cell>
          <cell r="M1252" t="str">
            <v/>
          </cell>
          <cell r="N1252" t="str">
            <v>64</v>
          </cell>
        </row>
        <row r="1253">
          <cell r="A1253" t="str">
            <v>STACJA ROBOCZA</v>
          </cell>
          <cell r="B1253" t="str">
            <v>COMPAQ DESKPRO EXD PIII 733</v>
          </cell>
          <cell r="C1253" t="str">
            <v>491-4314</v>
          </cell>
          <cell r="D1253" t="str">
            <v>8036FR4ZE224</v>
          </cell>
          <cell r="E1253" t="str">
            <v xml:space="preserve">WK </v>
          </cell>
          <cell r="F1253" t="str">
            <v xml:space="preserve">STACHOWSKA               DANUTA         </v>
          </cell>
          <cell r="G1253" t="str">
            <v>U-14</v>
          </cell>
          <cell r="H1253" t="str">
            <v>802</v>
          </cell>
          <cell r="I1253" t="str">
            <v>23-20</v>
          </cell>
          <cell r="J1253" t="str">
            <v>9131</v>
          </cell>
          <cell r="K1253" t="str">
            <v>491-04314</v>
          </cell>
          <cell r="L1253" t="str">
            <v>733</v>
          </cell>
          <cell r="M1253" t="str">
            <v/>
          </cell>
          <cell r="N1253" t="str">
            <v>127</v>
          </cell>
        </row>
        <row r="1254">
          <cell r="A1254" t="str">
            <v>STACJA ROBOCZA</v>
          </cell>
          <cell r="B1254" t="str">
            <v>COMPAQ DESKPRO EXD PIII 733</v>
          </cell>
          <cell r="C1254" t="str">
            <v>491-4259</v>
          </cell>
          <cell r="D1254" t="str">
            <v>8036FR4ZE478</v>
          </cell>
          <cell r="E1254" t="str">
            <v xml:space="preserve">WL </v>
          </cell>
          <cell r="F1254" t="str">
            <v xml:space="preserve">SOŁTYSIAK                TADEUSZ        </v>
          </cell>
          <cell r="G1254" t="str">
            <v>U-2</v>
          </cell>
          <cell r="H1254" t="str">
            <v>210A</v>
          </cell>
          <cell r="I1254" t="str">
            <v>16-74</v>
          </cell>
          <cell r="J1254" t="str">
            <v>974</v>
          </cell>
          <cell r="K1254" t="str">
            <v>491-04259</v>
          </cell>
          <cell r="L1254" t="str">
            <v>733</v>
          </cell>
          <cell r="M1254" t="str">
            <v/>
          </cell>
          <cell r="N1254" t="str">
            <v>127</v>
          </cell>
        </row>
        <row r="1255">
          <cell r="A1255" t="str">
            <v>STACJA ROBOCZA</v>
          </cell>
          <cell r="B1255" t="str">
            <v>DELL Optiplex GX1L 266</v>
          </cell>
          <cell r="C1255" t="str">
            <v>491-3325</v>
          </cell>
          <cell r="D1255" t="str">
            <v>NM1HK</v>
          </cell>
          <cell r="E1255" t="str">
            <v xml:space="preserve">WL </v>
          </cell>
          <cell r="F1255" t="str">
            <v xml:space="preserve">ZDUNEK                   LESZEK         </v>
          </cell>
          <cell r="G1255" t="str">
            <v>U-2</v>
          </cell>
          <cell r="H1255" t="str">
            <v>211A</v>
          </cell>
          <cell r="I1255" t="str">
            <v>25-82</v>
          </cell>
          <cell r="J1255" t="str">
            <v>1123</v>
          </cell>
          <cell r="K1255" t="str">
            <v>491-03325</v>
          </cell>
          <cell r="L1255" t="str">
            <v>266</v>
          </cell>
          <cell r="M1255" t="str">
            <v/>
          </cell>
          <cell r="N1255" t="str">
            <v>128</v>
          </cell>
        </row>
        <row r="1256">
          <cell r="A1256" t="str">
            <v>STACJA ROBOCZA</v>
          </cell>
          <cell r="B1256" t="str">
            <v>DELL Optiplex GX1L 350</v>
          </cell>
          <cell r="C1256" t="str">
            <v>491-3583</v>
          </cell>
          <cell r="D1256" t="str">
            <v>PKGPL</v>
          </cell>
          <cell r="E1256" t="str">
            <v xml:space="preserve">WL </v>
          </cell>
          <cell r="F1256" t="str">
            <v xml:space="preserve">BARANIAK                 ANDRZEJ        </v>
          </cell>
          <cell r="G1256" t="str">
            <v>U-2</v>
          </cell>
          <cell r="H1256" t="str">
            <v>211A</v>
          </cell>
          <cell r="I1256" t="str">
            <v>41-17</v>
          </cell>
          <cell r="J1256" t="str">
            <v>76</v>
          </cell>
          <cell r="K1256" t="str">
            <v>491-03583</v>
          </cell>
          <cell r="L1256" t="str">
            <v>350</v>
          </cell>
          <cell r="M1256" t="str">
            <v>OK55J</v>
          </cell>
          <cell r="N1256" t="str">
            <v>64</v>
          </cell>
        </row>
        <row r="1257">
          <cell r="A1257" t="str">
            <v>STACJA ROBOCZA</v>
          </cell>
          <cell r="B1257" t="str">
            <v>COMPAQ DESKPRO EXD PIII 733</v>
          </cell>
          <cell r="C1257" t="str">
            <v>491-4479</v>
          </cell>
          <cell r="D1257" t="str">
            <v>8037FR4Z2722</v>
          </cell>
          <cell r="E1257" t="str">
            <v xml:space="preserve">WL </v>
          </cell>
          <cell r="F1257" t="str">
            <v xml:space="preserve">RACHWALIK                MACIEJ         </v>
          </cell>
          <cell r="G1257" t="str">
            <v>U-2</v>
          </cell>
          <cell r="H1257" t="str">
            <v>211A</v>
          </cell>
          <cell r="I1257" t="str">
            <v>16-49</v>
          </cell>
          <cell r="J1257" t="str">
            <v>821</v>
          </cell>
          <cell r="K1257" t="str">
            <v>491-04479</v>
          </cell>
          <cell r="L1257" t="str">
            <v>733</v>
          </cell>
          <cell r="M1257" t="str">
            <v/>
          </cell>
          <cell r="N1257" t="str">
            <v>127</v>
          </cell>
        </row>
        <row r="1258">
          <cell r="A1258" t="str">
            <v>STACJA ROBOCZA</v>
          </cell>
          <cell r="B1258" t="str">
            <v>DELL Optiplex GX150</v>
          </cell>
          <cell r="C1258" t="str">
            <v>491-4748</v>
          </cell>
          <cell r="D1258" t="str">
            <v>6M3Y60J</v>
          </cell>
          <cell r="E1258" t="str">
            <v xml:space="preserve">WL </v>
          </cell>
          <cell r="F1258" t="str">
            <v xml:space="preserve">LEŚ                      IRENEUSZ       </v>
          </cell>
          <cell r="G1258" t="str">
            <v>U-3</v>
          </cell>
          <cell r="H1258" t="str">
            <v>313</v>
          </cell>
          <cell r="I1258" t="str">
            <v>34-96</v>
          </cell>
          <cell r="J1258" t="str">
            <v>525</v>
          </cell>
          <cell r="K1258" t="str">
            <v>491-04748</v>
          </cell>
          <cell r="L1258" t="str">
            <v>1000</v>
          </cell>
          <cell r="M1258" t="str">
            <v/>
          </cell>
          <cell r="N1258" t="str">
            <v>255</v>
          </cell>
        </row>
        <row r="1259">
          <cell r="A1259" t="str">
            <v>STACJA ROBOCZA</v>
          </cell>
          <cell r="B1259" t="str">
            <v>NEC Direction Minitower P III 450</v>
          </cell>
          <cell r="C1259" t="str">
            <v>491-3774</v>
          </cell>
          <cell r="D1259" t="str">
            <v>0164109</v>
          </cell>
          <cell r="E1259" t="str">
            <v xml:space="preserve">WL </v>
          </cell>
          <cell r="F1259" t="str">
            <v xml:space="preserve">DRZEWOSZ                 KRZYSZTOF      </v>
          </cell>
          <cell r="G1259" t="str">
            <v>U-12</v>
          </cell>
          <cell r="H1259" t="str">
            <v>211</v>
          </cell>
          <cell r="I1259" t="str">
            <v>16-56</v>
          </cell>
          <cell r="J1259" t="str">
            <v>6082</v>
          </cell>
          <cell r="K1259" t="str">
            <v>491-03774</v>
          </cell>
          <cell r="L1259" t="str">
            <v>450</v>
          </cell>
          <cell r="M1259" t="str">
            <v/>
          </cell>
          <cell r="N1259" t="str">
            <v>128</v>
          </cell>
        </row>
        <row r="1260">
          <cell r="A1260" t="str">
            <v>STACJA ROBOCZA</v>
          </cell>
          <cell r="B1260" t="str">
            <v>DELL Optiplex GX150</v>
          </cell>
          <cell r="C1260" t="str">
            <v>491-4747</v>
          </cell>
          <cell r="D1260" t="str">
            <v>2L3Y60J</v>
          </cell>
          <cell r="E1260" t="str">
            <v xml:space="preserve">WL </v>
          </cell>
          <cell r="F1260" t="str">
            <v xml:space="preserve">STODULSKI                JAROSŁAW       </v>
          </cell>
          <cell r="G1260" t="str">
            <v>U-2</v>
          </cell>
          <cell r="H1260" t="str">
            <v>210</v>
          </cell>
          <cell r="I1260" t="str">
            <v>16-65</v>
          </cell>
          <cell r="J1260" t="str">
            <v>5104</v>
          </cell>
          <cell r="K1260" t="str">
            <v>491-04747</v>
          </cell>
          <cell r="L1260" t="str">
            <v>1000</v>
          </cell>
          <cell r="M1260" t="str">
            <v/>
          </cell>
          <cell r="N1260" t="str">
            <v>255</v>
          </cell>
        </row>
        <row r="1261">
          <cell r="A1261" t="str">
            <v>STACJA ROBOCZA</v>
          </cell>
          <cell r="B1261" t="str">
            <v>DELL Optiplex GX1M 350</v>
          </cell>
          <cell r="C1261" t="str">
            <v>491-3556</v>
          </cell>
          <cell r="D1261" t="str">
            <v>PKGPK</v>
          </cell>
          <cell r="E1261" t="str">
            <v xml:space="preserve">WL </v>
          </cell>
          <cell r="F1261" t="str">
            <v xml:space="preserve">DUKAT                    ANDRZEJ        </v>
          </cell>
          <cell r="G1261" t="str">
            <v>U-3</v>
          </cell>
          <cell r="H1261" t="str">
            <v>304B</v>
          </cell>
          <cell r="I1261" t="str">
            <v>16-44</v>
          </cell>
          <cell r="J1261" t="str">
            <v>170</v>
          </cell>
          <cell r="K1261" t="str">
            <v>491-03556</v>
          </cell>
          <cell r="L1261" t="str">
            <v>350</v>
          </cell>
          <cell r="M1261" t="str">
            <v/>
          </cell>
          <cell r="N1261" t="str">
            <v>64</v>
          </cell>
        </row>
        <row r="1262">
          <cell r="A1262" t="str">
            <v>STACJA ROBOCZA</v>
          </cell>
          <cell r="B1262" t="str">
            <v>DELL Optiplex GX260 SD</v>
          </cell>
          <cell r="C1262" t="str">
            <v>491-5031</v>
          </cell>
          <cell r="D1262" t="str">
            <v>BMPFL0J</v>
          </cell>
          <cell r="E1262" t="str">
            <v xml:space="preserve">WL </v>
          </cell>
          <cell r="F1262" t="str">
            <v xml:space="preserve">MACIEJEWSKI              JACEK          </v>
          </cell>
          <cell r="G1262" t="str">
            <v>U-2</v>
          </cell>
          <cell r="H1262" t="str">
            <v>212</v>
          </cell>
          <cell r="I1262" t="str">
            <v>16-65</v>
          </cell>
          <cell r="J1262" t="str">
            <v>597</v>
          </cell>
          <cell r="K1262" t="str">
            <v>491-05031</v>
          </cell>
          <cell r="L1262" t="str">
            <v>2400</v>
          </cell>
          <cell r="M1262" t="str">
            <v/>
          </cell>
          <cell r="N1262" t="str">
            <v>254</v>
          </cell>
        </row>
        <row r="1263">
          <cell r="A1263" t="str">
            <v>STACJA ROBOCZA</v>
          </cell>
          <cell r="B1263" t="str">
            <v>NEC Direction Minitower P III 450</v>
          </cell>
          <cell r="C1263" t="str">
            <v>491-3768</v>
          </cell>
          <cell r="D1263" t="str">
            <v>0165109</v>
          </cell>
          <cell r="E1263" t="str">
            <v xml:space="preserve">WL </v>
          </cell>
          <cell r="F1263" t="str">
            <v xml:space="preserve">BRUCKI-STEMPKOWSKI       PRZEMYSŁAW     </v>
          </cell>
          <cell r="G1263" t="str">
            <v>U-2</v>
          </cell>
          <cell r="H1263" t="str">
            <v>210</v>
          </cell>
          <cell r="I1263" t="str">
            <v>16-65</v>
          </cell>
          <cell r="J1263" t="str">
            <v>65</v>
          </cell>
          <cell r="K1263" t="str">
            <v>491-03768</v>
          </cell>
          <cell r="L1263" t="str">
            <v>450</v>
          </cell>
          <cell r="M1263" t="str">
            <v/>
          </cell>
          <cell r="N1263" t="str">
            <v>64</v>
          </cell>
        </row>
        <row r="1264">
          <cell r="A1264" t="str">
            <v>STACJA ROBOCZA</v>
          </cell>
          <cell r="B1264" t="str">
            <v>COMPAQ DESKPRO EXD PIII 733</v>
          </cell>
          <cell r="C1264" t="str">
            <v>491-4276</v>
          </cell>
          <cell r="D1264" t="str">
            <v>8036FR4ZE470</v>
          </cell>
          <cell r="E1264" t="str">
            <v xml:space="preserve">WL </v>
          </cell>
          <cell r="F1264" t="str">
            <v xml:space="preserve">ROUSSEAU                 KAMIL          </v>
          </cell>
          <cell r="G1264" t="str">
            <v>U-2</v>
          </cell>
          <cell r="H1264" t="str">
            <v>210A</v>
          </cell>
          <cell r="I1264" t="str">
            <v>16-64</v>
          </cell>
          <cell r="J1264" t="str">
            <v>841</v>
          </cell>
          <cell r="K1264" t="str">
            <v>491-04276</v>
          </cell>
          <cell r="L1264" t="str">
            <v>733</v>
          </cell>
          <cell r="M1264" t="str">
            <v/>
          </cell>
          <cell r="N1264" t="str">
            <v>127</v>
          </cell>
        </row>
        <row r="1265">
          <cell r="A1265" t="str">
            <v>STACJA ROBOCZA</v>
          </cell>
          <cell r="B1265" t="str">
            <v>DELL Optiplex GX150</v>
          </cell>
          <cell r="C1265" t="str">
            <v>491-4752</v>
          </cell>
          <cell r="D1265" t="str">
            <v>3L3Y60J</v>
          </cell>
          <cell r="E1265" t="str">
            <v xml:space="preserve">WM </v>
          </cell>
          <cell r="F1265" t="str">
            <v xml:space="preserve">PĘDZIWIATR               DARIUSZ        </v>
          </cell>
          <cell r="G1265" t="str">
            <v>U-2</v>
          </cell>
          <cell r="H1265" t="str">
            <v>216</v>
          </cell>
          <cell r="I1265" t="str">
            <v>16-28</v>
          </cell>
          <cell r="J1265" t="str">
            <v>9173</v>
          </cell>
          <cell r="K1265" t="str">
            <v>WM-DARIUSZP</v>
          </cell>
          <cell r="L1265" t="str">
            <v>1000</v>
          </cell>
          <cell r="M1265" t="str">
            <v/>
          </cell>
          <cell r="N1265" t="str">
            <v/>
          </cell>
        </row>
        <row r="1266">
          <cell r="A1266" t="str">
            <v>STACJA ROBOCZA</v>
          </cell>
          <cell r="B1266" t="str">
            <v>ZENITH Z STATION P166</v>
          </cell>
          <cell r="C1266" t="str">
            <v>491-3002</v>
          </cell>
          <cell r="D1266" t="str">
            <v>GVDD72905265</v>
          </cell>
          <cell r="E1266" t="str">
            <v xml:space="preserve">WM </v>
          </cell>
          <cell r="F1266" t="str">
            <v xml:space="preserve">SITEK                    MAREK          </v>
          </cell>
          <cell r="G1266" t="str">
            <v>U-2</v>
          </cell>
          <cell r="H1266" t="str">
            <v>217A</v>
          </cell>
          <cell r="I1266" t="str">
            <v>34-95</v>
          </cell>
          <cell r="J1266" t="str">
            <v>958</v>
          </cell>
          <cell r="K1266" t="str">
            <v>491-03002</v>
          </cell>
          <cell r="L1266" t="str">
            <v>166</v>
          </cell>
          <cell r="M1266" t="str">
            <v>OK55J</v>
          </cell>
          <cell r="N1266" t="str">
            <v>80</v>
          </cell>
        </row>
        <row r="1267">
          <cell r="A1267" t="str">
            <v>STACJA ROBOCZA</v>
          </cell>
          <cell r="B1267" t="str">
            <v>COMPAQ DESKPRO EXD PIII 733</v>
          </cell>
          <cell r="C1267" t="str">
            <v>491-4320</v>
          </cell>
          <cell r="D1267" t="str">
            <v>8036FR4Z6676</v>
          </cell>
          <cell r="E1267" t="str">
            <v xml:space="preserve">WM </v>
          </cell>
          <cell r="F1267" t="str">
            <v xml:space="preserve">OCHAB                    ZOFIA          </v>
          </cell>
          <cell r="G1267" t="str">
            <v>U-2</v>
          </cell>
          <cell r="H1267" t="str">
            <v>218A</v>
          </cell>
          <cell r="I1267" t="str">
            <v>16-31</v>
          </cell>
          <cell r="J1267" t="str">
            <v>685</v>
          </cell>
          <cell r="K1267" t="str">
            <v>491-04320</v>
          </cell>
          <cell r="L1267" t="str">
            <v>733</v>
          </cell>
          <cell r="M1267" t="str">
            <v/>
          </cell>
          <cell r="N1267" t="str">
            <v>127</v>
          </cell>
        </row>
        <row r="1268">
          <cell r="A1268" t="str">
            <v>STACJA ROBOCZA</v>
          </cell>
          <cell r="B1268" t="str">
            <v>DELL Optiplex GX1L 350</v>
          </cell>
          <cell r="C1268" t="str">
            <v>491-3514</v>
          </cell>
          <cell r="D1268" t="str">
            <v>PKGPQ</v>
          </cell>
          <cell r="E1268" t="str">
            <v xml:space="preserve">WM </v>
          </cell>
          <cell r="F1268" t="str">
            <v xml:space="preserve">SZREDER                  ADAM           </v>
          </cell>
          <cell r="G1268" t="str">
            <v>U-2</v>
          </cell>
          <cell r="H1268" t="str">
            <v>218A</v>
          </cell>
          <cell r="I1268" t="str">
            <v>16-30</v>
          </cell>
          <cell r="J1268" t="str">
            <v>915</v>
          </cell>
          <cell r="K1268" t="str">
            <v>491-03514</v>
          </cell>
          <cell r="L1268" t="str">
            <v>350</v>
          </cell>
          <cell r="M1268" t="str">
            <v/>
          </cell>
          <cell r="N1268" t="str">
            <v>128</v>
          </cell>
        </row>
        <row r="1269">
          <cell r="A1269" t="str">
            <v>NOTEBOOK</v>
          </cell>
          <cell r="B1269" t="str">
            <v>NEC VERSA SX PII 366 14.1" XGA TFT</v>
          </cell>
          <cell r="C1269" t="str">
            <v>491-3730</v>
          </cell>
          <cell r="D1269" t="str">
            <v>G697700010</v>
          </cell>
          <cell r="E1269" t="str">
            <v xml:space="preserve">WM </v>
          </cell>
          <cell r="F1269" t="str">
            <v xml:space="preserve">SZYBALSKI                KRZYSZTOF      </v>
          </cell>
          <cell r="G1269" t="str">
            <v>U-2</v>
          </cell>
          <cell r="H1269" t="str">
            <v>219</v>
          </cell>
          <cell r="I1269" t="str">
            <v>16-25</v>
          </cell>
          <cell r="J1269" t="str">
            <v>993</v>
          </cell>
          <cell r="K1269" t="str">
            <v/>
          </cell>
          <cell r="L1269" t="str">
            <v>366</v>
          </cell>
          <cell r="M1269" t="str">
            <v/>
          </cell>
          <cell r="N1269" t="str">
            <v/>
          </cell>
        </row>
        <row r="1270">
          <cell r="A1270" t="str">
            <v>STACJA ROBOCZA</v>
          </cell>
          <cell r="B1270" t="str">
            <v>ZENITH Z STATION P166</v>
          </cell>
          <cell r="C1270" t="str">
            <v>491-3115</v>
          </cell>
          <cell r="D1270" t="str">
            <v>GVDD72905618</v>
          </cell>
          <cell r="E1270" t="str">
            <v xml:space="preserve">WM </v>
          </cell>
          <cell r="F1270" t="str">
            <v xml:space="preserve">KOWALCZYK                SŁAWOMIR       </v>
          </cell>
          <cell r="G1270" t="str">
            <v>U-12</v>
          </cell>
          <cell r="H1270" t="str">
            <v>216</v>
          </cell>
          <cell r="I1270" t="str">
            <v>12-97</v>
          </cell>
          <cell r="J1270" t="str">
            <v>9498</v>
          </cell>
          <cell r="K1270" t="str">
            <v>491-03115</v>
          </cell>
          <cell r="L1270" t="str">
            <v>166</v>
          </cell>
          <cell r="M1270" t="str">
            <v/>
          </cell>
          <cell r="N1270" t="str">
            <v>64</v>
          </cell>
        </row>
        <row r="1271">
          <cell r="A1271" t="str">
            <v>STACJA ROBOCZA</v>
          </cell>
          <cell r="B1271" t="str">
            <v>NEC Direction Minitower P III 450</v>
          </cell>
          <cell r="C1271" t="str">
            <v>491-3773</v>
          </cell>
          <cell r="D1271" t="str">
            <v>0168109</v>
          </cell>
          <cell r="E1271" t="str">
            <v xml:space="preserve">WM </v>
          </cell>
          <cell r="F1271" t="str">
            <v xml:space="preserve">TOKARCZYK                PIOTR          </v>
          </cell>
          <cell r="G1271" t="str">
            <v>U-2</v>
          </cell>
          <cell r="H1271" t="str">
            <v>213</v>
          </cell>
          <cell r="I1271" t="str">
            <v>16-43</v>
          </cell>
          <cell r="J1271" t="str">
            <v>8979</v>
          </cell>
          <cell r="K1271" t="str">
            <v>491-03773</v>
          </cell>
          <cell r="L1271" t="str">
            <v>450</v>
          </cell>
          <cell r="M1271" t="str">
            <v/>
          </cell>
          <cell r="N1271" t="str">
            <v>256</v>
          </cell>
        </row>
        <row r="1272">
          <cell r="A1272" t="str">
            <v>STACJA ROBOCZA</v>
          </cell>
          <cell r="B1272" t="str">
            <v>NEC PowerMate VT Destop P III 450</v>
          </cell>
          <cell r="C1272" t="str">
            <v>491-3929</v>
          </cell>
          <cell r="D1272" t="str">
            <v>0301109</v>
          </cell>
          <cell r="E1272" t="str">
            <v xml:space="preserve">WM </v>
          </cell>
          <cell r="F1272" t="str">
            <v xml:space="preserve">BUGAJSKI                 KRZYSZTOF      </v>
          </cell>
          <cell r="G1272" t="str">
            <v>U-2</v>
          </cell>
          <cell r="H1272" t="str">
            <v>217A</v>
          </cell>
          <cell r="I1272" t="str">
            <v>16-29</v>
          </cell>
          <cell r="J1272" t="str">
            <v>3912</v>
          </cell>
          <cell r="K1272" t="str">
            <v>491-03929</v>
          </cell>
          <cell r="L1272" t="str">
            <v>450</v>
          </cell>
          <cell r="M1272" t="str">
            <v/>
          </cell>
          <cell r="N1272" t="str">
            <v>64</v>
          </cell>
        </row>
        <row r="1273">
          <cell r="A1273" t="str">
            <v>STACJA ROBOCZA</v>
          </cell>
          <cell r="B1273" t="str">
            <v>DELL Optiplex GX1L 350</v>
          </cell>
          <cell r="C1273" t="str">
            <v>491-3518</v>
          </cell>
          <cell r="D1273" t="str">
            <v>PKGNP</v>
          </cell>
          <cell r="E1273" t="str">
            <v xml:space="preserve">WM </v>
          </cell>
          <cell r="F1273" t="str">
            <v xml:space="preserve">BUDZIAK                  WIESŁAW        </v>
          </cell>
          <cell r="G1273" t="str">
            <v>U-2</v>
          </cell>
          <cell r="H1273" t="str">
            <v>216</v>
          </cell>
          <cell r="I1273" t="str">
            <v>16-28</v>
          </cell>
          <cell r="J1273" t="str">
            <v>30</v>
          </cell>
          <cell r="K1273" t="str">
            <v>491-03518</v>
          </cell>
          <cell r="L1273" t="str">
            <v>350</v>
          </cell>
          <cell r="M1273" t="str">
            <v>OK51J</v>
          </cell>
          <cell r="N1273" t="str">
            <v>64</v>
          </cell>
        </row>
        <row r="1274">
          <cell r="A1274" t="str">
            <v>STACJA ROBOCZA</v>
          </cell>
          <cell r="B1274" t="str">
            <v>NEC PowerMate VT Destop P III 450</v>
          </cell>
          <cell r="C1274" t="str">
            <v>491-4030</v>
          </cell>
          <cell r="D1274" t="str">
            <v>0219109</v>
          </cell>
          <cell r="E1274" t="str">
            <v xml:space="preserve">WM </v>
          </cell>
          <cell r="F1274" t="str">
            <v xml:space="preserve">TAZBIR                   STANISŁAW      </v>
          </cell>
          <cell r="G1274" t="str">
            <v>U-12</v>
          </cell>
          <cell r="H1274" t="str">
            <v>331</v>
          </cell>
          <cell r="I1274" t="str">
            <v>15-23</v>
          </cell>
          <cell r="J1274" t="str">
            <v>9200</v>
          </cell>
          <cell r="K1274" t="str">
            <v>491-04030</v>
          </cell>
          <cell r="L1274" t="str">
            <v>450</v>
          </cell>
          <cell r="M1274" t="str">
            <v/>
          </cell>
          <cell r="N1274" t="str">
            <v>192</v>
          </cell>
        </row>
        <row r="1275">
          <cell r="A1275" t="str">
            <v>STACJA ROBOCZA</v>
          </cell>
          <cell r="B1275" t="str">
            <v>DELL Optiplex GX150</v>
          </cell>
          <cell r="C1275" t="str">
            <v>491-4753</v>
          </cell>
          <cell r="D1275" t="str">
            <v>JP3Y60J</v>
          </cell>
          <cell r="E1275" t="str">
            <v xml:space="preserve">WM </v>
          </cell>
          <cell r="F1275" t="str">
            <v xml:space="preserve">SZYBALSKI                KRZYSZTOF      </v>
          </cell>
          <cell r="G1275" t="str">
            <v>U-2</v>
          </cell>
          <cell r="H1275" t="str">
            <v>219</v>
          </cell>
          <cell r="I1275" t="str">
            <v>16-25</v>
          </cell>
          <cell r="J1275" t="str">
            <v>993</v>
          </cell>
          <cell r="K1275" t="str">
            <v>491-04753</v>
          </cell>
          <cell r="L1275" t="str">
            <v>1000</v>
          </cell>
          <cell r="M1275" t="str">
            <v/>
          </cell>
          <cell r="N1275" t="str">
            <v>255</v>
          </cell>
        </row>
        <row r="1276">
          <cell r="A1276" t="str">
            <v>STACJA ROBOCZA</v>
          </cell>
          <cell r="B1276" t="str">
            <v>COMPAQ DESKPRO EXD PIII 733</v>
          </cell>
          <cell r="C1276" t="str">
            <v>491-4264</v>
          </cell>
          <cell r="D1276" t="str">
            <v>8036FR4Z3831</v>
          </cell>
          <cell r="E1276" t="str">
            <v xml:space="preserve">WM </v>
          </cell>
          <cell r="F1276" t="str">
            <v xml:space="preserve">CECOTKA                  PAWEŁ          </v>
          </cell>
          <cell r="G1276" t="str">
            <v>U-2</v>
          </cell>
          <cell r="H1276" t="str">
            <v>213</v>
          </cell>
          <cell r="I1276" t="str">
            <v/>
          </cell>
          <cell r="J1276" t="str">
            <v>131</v>
          </cell>
          <cell r="K1276" t="str">
            <v>491-04264</v>
          </cell>
          <cell r="L1276" t="str">
            <v>733</v>
          </cell>
          <cell r="M1276" t="str">
            <v/>
          </cell>
          <cell r="N1276" t="str">
            <v>127</v>
          </cell>
        </row>
        <row r="1277">
          <cell r="A1277" t="str">
            <v>STACJA ROBOCZA</v>
          </cell>
          <cell r="B1277" t="str">
            <v>NEC PowerMate VT Destop P III 450</v>
          </cell>
          <cell r="C1277" t="str">
            <v>491-3854</v>
          </cell>
          <cell r="D1277" t="str">
            <v>0181109</v>
          </cell>
          <cell r="E1277" t="str">
            <v xml:space="preserve">WM </v>
          </cell>
          <cell r="F1277" t="str">
            <v xml:space="preserve">SZAMBURSKI               HENRYK         </v>
          </cell>
          <cell r="G1277" t="str">
            <v/>
          </cell>
          <cell r="H1277" t="str">
            <v/>
          </cell>
          <cell r="I1277" t="str">
            <v/>
          </cell>
          <cell r="J1277" t="str">
            <v>1003</v>
          </cell>
          <cell r="K1277" t="str">
            <v>491-03854</v>
          </cell>
          <cell r="L1277" t="str">
            <v>450</v>
          </cell>
          <cell r="M1277" t="str">
            <v/>
          </cell>
          <cell r="N1277" t="str">
            <v>64</v>
          </cell>
        </row>
        <row r="1278">
          <cell r="A1278" t="str">
            <v>STACJA ROBOCZA</v>
          </cell>
          <cell r="B1278" t="str">
            <v>DELL Optiplex GX150</v>
          </cell>
          <cell r="C1278" t="str">
            <v>491-4745</v>
          </cell>
          <cell r="D1278" t="str">
            <v>3K3Y60J</v>
          </cell>
          <cell r="E1278" t="str">
            <v xml:space="preserve">WN </v>
          </cell>
          <cell r="F1278" t="str">
            <v xml:space="preserve">PILŚNIAK                 ELŻBIETA       </v>
          </cell>
          <cell r="G1278" t="str">
            <v>U-12</v>
          </cell>
          <cell r="H1278" t="str">
            <v>215</v>
          </cell>
          <cell r="I1278" t="str">
            <v>24-71</v>
          </cell>
          <cell r="J1278" t="str">
            <v>791</v>
          </cell>
          <cell r="K1278" t="str">
            <v>491-04745</v>
          </cell>
          <cell r="L1278" t="str">
            <v>1000</v>
          </cell>
          <cell r="M1278" t="str">
            <v/>
          </cell>
          <cell r="N1278" t="str">
            <v>255</v>
          </cell>
        </row>
        <row r="1279">
          <cell r="A1279" t="str">
            <v>STACJA ROBOCZA</v>
          </cell>
          <cell r="B1279" t="str">
            <v>DELL Optiplex GX150</v>
          </cell>
          <cell r="C1279" t="str">
            <v>491-4746</v>
          </cell>
          <cell r="D1279" t="str">
            <v>JK3Y60J</v>
          </cell>
          <cell r="E1279" t="str">
            <v xml:space="preserve">WN </v>
          </cell>
          <cell r="F1279" t="str">
            <v xml:space="preserve">ZIMOCH                   RYSZARD        </v>
          </cell>
          <cell r="G1279" t="str">
            <v>P1/12</v>
          </cell>
          <cell r="H1279" t="str">
            <v>NASTAWNIA</v>
          </cell>
          <cell r="I1279" t="str">
            <v>13-18</v>
          </cell>
          <cell r="J1279" t="str">
            <v>1149</v>
          </cell>
          <cell r="K1279" t="str">
            <v>491-04746</v>
          </cell>
          <cell r="L1279" t="str">
            <v>1000</v>
          </cell>
          <cell r="M1279" t="str">
            <v/>
          </cell>
          <cell r="N1279" t="str">
            <v>255</v>
          </cell>
        </row>
        <row r="1280">
          <cell r="A1280" t="str">
            <v>STACJA ROBOCZA</v>
          </cell>
          <cell r="B1280" t="str">
            <v>DELL Optiplex GX150</v>
          </cell>
          <cell r="C1280" t="str">
            <v>491-4743</v>
          </cell>
          <cell r="D1280" t="str">
            <v>1K3Y60J</v>
          </cell>
          <cell r="E1280" t="str">
            <v xml:space="preserve">WN </v>
          </cell>
          <cell r="F1280" t="str">
            <v xml:space="preserve">MADEJ                    STEFAN         </v>
          </cell>
          <cell r="G1280" t="str">
            <v>U-12</v>
          </cell>
          <cell r="H1280" t="str">
            <v>215</v>
          </cell>
          <cell r="I1280" t="str">
            <v>13-20</v>
          </cell>
          <cell r="J1280" t="str">
            <v>571</v>
          </cell>
          <cell r="K1280" t="str">
            <v>491-04743</v>
          </cell>
          <cell r="L1280" t="str">
            <v>1000</v>
          </cell>
          <cell r="M1280" t="str">
            <v/>
          </cell>
          <cell r="N1280" t="str">
            <v>255</v>
          </cell>
        </row>
        <row r="1281">
          <cell r="A1281" t="str">
            <v>STACJA ROBOCZA</v>
          </cell>
          <cell r="B1281" t="str">
            <v>DELL Optiplex GX1L 266</v>
          </cell>
          <cell r="C1281" t="str">
            <v>491-3289</v>
          </cell>
          <cell r="D1281" t="str">
            <v>NM17G</v>
          </cell>
          <cell r="E1281" t="str">
            <v xml:space="preserve">WN </v>
          </cell>
          <cell r="F1281" t="str">
            <v xml:space="preserve">ONYSZKIEWICZ             KRZYSZTOF      </v>
          </cell>
          <cell r="G1281" t="str">
            <v>U-12</v>
          </cell>
          <cell r="H1281" t="str">
            <v>210</v>
          </cell>
          <cell r="I1281" t="str">
            <v>13-19</v>
          </cell>
          <cell r="J1281" t="str">
            <v>698</v>
          </cell>
          <cell r="K1281" t="str">
            <v>491-03289</v>
          </cell>
          <cell r="L1281" t="str">
            <v>266</v>
          </cell>
          <cell r="M1281" t="str">
            <v/>
          </cell>
          <cell r="N1281" t="str">
            <v>192</v>
          </cell>
        </row>
        <row r="1282">
          <cell r="A1282" t="str">
            <v>STACJA ROBOCZA</v>
          </cell>
          <cell r="B1282" t="str">
            <v>DELL Optiplex GX150</v>
          </cell>
          <cell r="C1282" t="str">
            <v>491-4744</v>
          </cell>
          <cell r="D1282" t="str">
            <v>CK3Y60J</v>
          </cell>
          <cell r="E1282" t="str">
            <v xml:space="preserve">WN </v>
          </cell>
          <cell r="F1282" t="str">
            <v xml:space="preserve">GUCIO                    ARKADIUSZ      </v>
          </cell>
          <cell r="G1282" t="str">
            <v>U-12</v>
          </cell>
          <cell r="H1282" t="str">
            <v>210</v>
          </cell>
          <cell r="I1282" t="str">
            <v>13-02</v>
          </cell>
          <cell r="J1282" t="str">
            <v>218</v>
          </cell>
          <cell r="K1282" t="str">
            <v>491-04744</v>
          </cell>
          <cell r="L1282" t="str">
            <v>1000</v>
          </cell>
          <cell r="M1282" t="str">
            <v/>
          </cell>
          <cell r="N1282" t="str">
            <v>255</v>
          </cell>
        </row>
        <row r="1283">
          <cell r="A1283" t="str">
            <v>STACJA ROBOCZA</v>
          </cell>
          <cell r="B1283" t="str">
            <v>DELL Optiplex GX1L 266</v>
          </cell>
          <cell r="C1283" t="str">
            <v>491-3268</v>
          </cell>
          <cell r="D1283" t="str">
            <v>NM15R</v>
          </cell>
          <cell r="E1283" t="str">
            <v xml:space="preserve">WN </v>
          </cell>
          <cell r="F1283" t="str">
            <v xml:space="preserve">OCZKUŚ                   JAN            </v>
          </cell>
          <cell r="G1283" t="str">
            <v>U-12</v>
          </cell>
          <cell r="H1283" t="str">
            <v>205</v>
          </cell>
          <cell r="I1283" t="str">
            <v>23-02</v>
          </cell>
          <cell r="J1283" t="str">
            <v>671</v>
          </cell>
          <cell r="K1283" t="str">
            <v>491-03268</v>
          </cell>
          <cell r="L1283" t="str">
            <v>266</v>
          </cell>
          <cell r="M1283" t="str">
            <v/>
          </cell>
          <cell r="N1283" t="str">
            <v>224</v>
          </cell>
        </row>
        <row r="1284">
          <cell r="A1284" t="str">
            <v>STACJA ROBOCZA</v>
          </cell>
          <cell r="B1284" t="str">
            <v>ZENITH Z STATION P166</v>
          </cell>
          <cell r="C1284" t="str">
            <v>491-3015</v>
          </cell>
          <cell r="D1284" t="str">
            <v>GVDD72901513</v>
          </cell>
          <cell r="E1284" t="str">
            <v xml:space="preserve">WN </v>
          </cell>
          <cell r="F1284" t="str">
            <v xml:space="preserve">KARASIŃSKA               KRYSTYNA       </v>
          </cell>
          <cell r="G1284" t="str">
            <v>U-12</v>
          </cell>
          <cell r="H1284" t="str">
            <v>210</v>
          </cell>
          <cell r="I1284" t="str">
            <v>13-31</v>
          </cell>
          <cell r="J1284" t="str">
            <v>333</v>
          </cell>
          <cell r="K1284" t="str">
            <v>491-03015</v>
          </cell>
          <cell r="L1284" t="str">
            <v>166</v>
          </cell>
          <cell r="M1284" t="str">
            <v/>
          </cell>
          <cell r="N1284" t="str">
            <v>64</v>
          </cell>
        </row>
        <row r="1285">
          <cell r="A1285" t="str">
            <v>STACJA ROBOCZA</v>
          </cell>
          <cell r="B1285" t="str">
            <v>DELL Optiplex GX1L 266</v>
          </cell>
          <cell r="C1285" t="str">
            <v>491-3364</v>
          </cell>
          <cell r="D1285" t="str">
            <v>NM1BM</v>
          </cell>
          <cell r="E1285" t="str">
            <v xml:space="preserve">WN </v>
          </cell>
          <cell r="F1285" t="str">
            <v xml:space="preserve">RURARZ                   ADAM           </v>
          </cell>
          <cell r="G1285" t="str">
            <v>P1/12</v>
          </cell>
          <cell r="H1285" t="str">
            <v>P1/12</v>
          </cell>
          <cell r="I1285" t="str">
            <v>21-40</v>
          </cell>
          <cell r="J1285" t="str">
            <v>837</v>
          </cell>
          <cell r="K1285" t="str">
            <v>491-03364</v>
          </cell>
          <cell r="L1285" t="str">
            <v>266</v>
          </cell>
          <cell r="M1285" t="str">
            <v/>
          </cell>
          <cell r="N1285" t="str">
            <v>160</v>
          </cell>
        </row>
        <row r="1286">
          <cell r="A1286" t="str">
            <v>STACJA ROBOCZA</v>
          </cell>
          <cell r="B1286" t="str">
            <v>DELL Optiplex GX260 SD</v>
          </cell>
          <cell r="C1286" t="str">
            <v>491-5030</v>
          </cell>
          <cell r="D1286" t="str">
            <v>9NPFL0J</v>
          </cell>
          <cell r="E1286" t="str">
            <v xml:space="preserve">WN </v>
          </cell>
          <cell r="F1286" t="str">
            <v xml:space="preserve">HAŁASZKIEWICZ            SYLWESTER      </v>
          </cell>
          <cell r="G1286" t="str">
            <v>U-12</v>
          </cell>
          <cell r="H1286" t="str">
            <v>215</v>
          </cell>
          <cell r="I1286" t="str">
            <v>13-21</v>
          </cell>
          <cell r="J1286" t="str">
            <v>289</v>
          </cell>
          <cell r="K1286" t="str">
            <v>491-05030</v>
          </cell>
          <cell r="L1286" t="str">
            <v>2400</v>
          </cell>
          <cell r="M1286" t="str">
            <v/>
          </cell>
          <cell r="N1286" t="str">
            <v>254</v>
          </cell>
        </row>
        <row r="1287">
          <cell r="A1287" t="str">
            <v>STACJA ROBOCZA</v>
          </cell>
          <cell r="B1287" t="str">
            <v>DELL Optiplex GX260 SD</v>
          </cell>
          <cell r="C1287" t="str">
            <v>491-5150</v>
          </cell>
          <cell r="D1287" t="str">
            <v>GJYGL0J</v>
          </cell>
          <cell r="E1287" t="str">
            <v xml:space="preserve">WN </v>
          </cell>
          <cell r="F1287" t="str">
            <v xml:space="preserve">GUL                      PIOTR          </v>
          </cell>
          <cell r="G1287" t="str">
            <v>U-12</v>
          </cell>
          <cell r="H1287" t="str">
            <v>215</v>
          </cell>
          <cell r="I1287" t="str">
            <v>24-71</v>
          </cell>
          <cell r="J1287" t="str">
            <v>9497</v>
          </cell>
          <cell r="K1287" t="str">
            <v>491-05150</v>
          </cell>
          <cell r="L1287" t="str">
            <v>2400</v>
          </cell>
          <cell r="M1287" t="str">
            <v/>
          </cell>
          <cell r="N1287" t="str">
            <v>254</v>
          </cell>
        </row>
        <row r="1288">
          <cell r="A1288" t="str">
            <v>STACJA ROBOCZA</v>
          </cell>
          <cell r="B1288" t="str">
            <v>ZENITH Z STATION P200</v>
          </cell>
          <cell r="C1288" t="str">
            <v>491-3031</v>
          </cell>
          <cell r="D1288" t="str">
            <v>GVDD72905415</v>
          </cell>
          <cell r="E1288" t="str">
            <v xml:space="preserve">WN </v>
          </cell>
          <cell r="F1288" t="str">
            <v xml:space="preserve">SERWA                    ZENON          </v>
          </cell>
          <cell r="G1288" t="str">
            <v>U-12</v>
          </cell>
          <cell r="H1288" t="str">
            <v>219A</v>
          </cell>
          <cell r="I1288" t="str">
            <v>13-24</v>
          </cell>
          <cell r="J1288" t="str">
            <v>882</v>
          </cell>
          <cell r="K1288" t="str">
            <v>491-03031</v>
          </cell>
          <cell r="L1288" t="str">
            <v>200</v>
          </cell>
          <cell r="M1288" t="str">
            <v>OK56M</v>
          </cell>
          <cell r="N1288" t="str">
            <v>128</v>
          </cell>
        </row>
        <row r="1289">
          <cell r="A1289" t="str">
            <v>STACJA ROBOCZA</v>
          </cell>
          <cell r="B1289" t="str">
            <v>DELL Optiplex GX1M 350</v>
          </cell>
          <cell r="C1289" t="str">
            <v>491-3601</v>
          </cell>
          <cell r="D1289" t="str">
            <v>PKGPV</v>
          </cell>
          <cell r="E1289" t="str">
            <v xml:space="preserve">WN </v>
          </cell>
          <cell r="F1289" t="str">
            <v xml:space="preserve">RYCHTER                  ANNA           </v>
          </cell>
          <cell r="G1289" t="str">
            <v>U-12</v>
          </cell>
          <cell r="H1289" t="str">
            <v>210</v>
          </cell>
          <cell r="I1289" t="str">
            <v>13-31</v>
          </cell>
          <cell r="J1289" t="str">
            <v>887</v>
          </cell>
          <cell r="K1289" t="str">
            <v>491-03601</v>
          </cell>
          <cell r="L1289" t="str">
            <v>350</v>
          </cell>
          <cell r="M1289" t="str">
            <v/>
          </cell>
          <cell r="N1289" t="str">
            <v>192</v>
          </cell>
        </row>
        <row r="1290">
          <cell r="A1290" t="str">
            <v>STACJA ROBOCZA</v>
          </cell>
          <cell r="B1290" t="str">
            <v>DELL Optiplex GX1M 350</v>
          </cell>
          <cell r="C1290" t="str">
            <v>491-3552</v>
          </cell>
          <cell r="D1290" t="str">
            <v>PKHOY</v>
          </cell>
          <cell r="E1290" t="str">
            <v xml:space="preserve">WO </v>
          </cell>
          <cell r="F1290" t="str">
            <v xml:space="preserve">KLEKOTKA                 MARIANNA       </v>
          </cell>
          <cell r="G1290" t="str">
            <v>U-14</v>
          </cell>
          <cell r="H1290" t="str">
            <v>208</v>
          </cell>
          <cell r="I1290" t="str">
            <v>36-06</v>
          </cell>
          <cell r="J1290" t="str">
            <v>406</v>
          </cell>
          <cell r="K1290" t="str">
            <v>491-03552</v>
          </cell>
          <cell r="L1290" t="str">
            <v>350</v>
          </cell>
          <cell r="M1290" t="str">
            <v/>
          </cell>
          <cell r="N1290" t="str">
            <v>64</v>
          </cell>
        </row>
        <row r="1291">
          <cell r="A1291" t="str">
            <v>STACJA ROBOCZA</v>
          </cell>
          <cell r="B1291" t="str">
            <v>DELL Optiplex GX240</v>
          </cell>
          <cell r="C1291" t="str">
            <v>491-4916</v>
          </cell>
          <cell r="D1291" t="str">
            <v>GRCK90J</v>
          </cell>
          <cell r="E1291" t="str">
            <v xml:space="preserve">WO </v>
          </cell>
          <cell r="F1291" t="str">
            <v xml:space="preserve">BOROWIECKI               JAN            </v>
          </cell>
          <cell r="G1291" t="str">
            <v>U-14</v>
          </cell>
          <cell r="H1291" t="str">
            <v>207</v>
          </cell>
          <cell r="I1291" t="str">
            <v>13-09</v>
          </cell>
          <cell r="J1291" t="str">
            <v>32</v>
          </cell>
          <cell r="K1291" t="str">
            <v>491-04916</v>
          </cell>
          <cell r="L1291" t="str">
            <v>1500</v>
          </cell>
          <cell r="M1291" t="str">
            <v/>
          </cell>
          <cell r="N1291" t="str">
            <v>256</v>
          </cell>
        </row>
        <row r="1292">
          <cell r="A1292" t="str">
            <v>STACJA ROBOCZA</v>
          </cell>
          <cell r="B1292" t="str">
            <v>NEC Direction Minitower P III 450</v>
          </cell>
          <cell r="C1292" t="str">
            <v>491-3776</v>
          </cell>
          <cell r="D1292" t="str">
            <v>0135109</v>
          </cell>
          <cell r="E1292" t="str">
            <v xml:space="preserve">WO </v>
          </cell>
          <cell r="F1292" t="str">
            <v xml:space="preserve">SZYNKOWSKI               STANISŁAW      </v>
          </cell>
          <cell r="G1292" t="str">
            <v>U-14</v>
          </cell>
          <cell r="H1292" t="str">
            <v>209</v>
          </cell>
          <cell r="I1292" t="str">
            <v>14-76</v>
          </cell>
          <cell r="J1292" t="str">
            <v>902</v>
          </cell>
          <cell r="K1292" t="str">
            <v>491-03776</v>
          </cell>
          <cell r="L1292" t="str">
            <v>450</v>
          </cell>
          <cell r="M1292" t="str">
            <v/>
          </cell>
          <cell r="N1292" t="str">
            <v>128</v>
          </cell>
        </row>
        <row r="1293">
          <cell r="A1293" t="str">
            <v>STACJA ROBOCZA</v>
          </cell>
          <cell r="B1293" t="str">
            <v>COMPAQ DESKPRO EXD PIII 733</v>
          </cell>
          <cell r="C1293" t="str">
            <v>491-4497</v>
          </cell>
          <cell r="D1293" t="str">
            <v>8037FR4Z2735</v>
          </cell>
          <cell r="E1293" t="str">
            <v xml:space="preserve">WO </v>
          </cell>
          <cell r="F1293" t="str">
            <v xml:space="preserve">PASTUSZKA                RYSZARD        </v>
          </cell>
          <cell r="G1293" t="str">
            <v>U-14</v>
          </cell>
          <cell r="H1293" t="str">
            <v>210</v>
          </cell>
          <cell r="I1293" t="str">
            <v>15-20</v>
          </cell>
          <cell r="J1293" t="str">
            <v>752</v>
          </cell>
          <cell r="K1293" t="str">
            <v>491-04497</v>
          </cell>
          <cell r="L1293" t="str">
            <v>733</v>
          </cell>
          <cell r="M1293" t="str">
            <v/>
          </cell>
          <cell r="N1293" t="str">
            <v>127</v>
          </cell>
        </row>
        <row r="1294">
          <cell r="A1294" t="str">
            <v>STACJA ROBOCZA</v>
          </cell>
          <cell r="B1294" t="str">
            <v>ZENITH Z STATION P166</v>
          </cell>
          <cell r="C1294" t="str">
            <v>491-3050</v>
          </cell>
          <cell r="D1294" t="str">
            <v>GVDD72905422</v>
          </cell>
          <cell r="E1294" t="str">
            <v xml:space="preserve">WO </v>
          </cell>
          <cell r="F1294" t="str">
            <v xml:space="preserve">JARZĘCKI                 ZBIGNIEW       </v>
          </cell>
          <cell r="G1294" t="str">
            <v>PWP LUBIEŃ</v>
          </cell>
          <cell r="H1294" t="str">
            <v>LUBIEŃ</v>
          </cell>
          <cell r="I1294" t="str">
            <v>15-25</v>
          </cell>
          <cell r="J1294" t="str">
            <v>298</v>
          </cell>
          <cell r="K1294" t="str">
            <v/>
          </cell>
          <cell r="L1294" t="str">
            <v>166</v>
          </cell>
          <cell r="M1294" t="str">
            <v>BEZ SIECI</v>
          </cell>
          <cell r="N1294" t="str">
            <v/>
          </cell>
        </row>
        <row r="1295">
          <cell r="A1295" t="str">
            <v>STACJA ROBOCZA</v>
          </cell>
          <cell r="B1295" t="str">
            <v>DELL Optiplex GX1M 350</v>
          </cell>
          <cell r="C1295" t="str">
            <v>491-3555</v>
          </cell>
          <cell r="D1295" t="str">
            <v>PKHOL</v>
          </cell>
          <cell r="E1295" t="str">
            <v xml:space="preserve">WO </v>
          </cell>
          <cell r="F1295" t="str">
            <v xml:space="preserve">PIOTROWSKI               LECH           </v>
          </cell>
          <cell r="G1295" t="str">
            <v>U-14</v>
          </cell>
          <cell r="H1295" t="str">
            <v>210</v>
          </cell>
          <cell r="I1295" t="str">
            <v>36-06</v>
          </cell>
          <cell r="J1295" t="str">
            <v>706</v>
          </cell>
          <cell r="K1295" t="str">
            <v>491-03555</v>
          </cell>
          <cell r="L1295" t="str">
            <v>350</v>
          </cell>
          <cell r="M1295" t="str">
            <v/>
          </cell>
          <cell r="N1295" t="str">
            <v>64</v>
          </cell>
        </row>
        <row r="1296">
          <cell r="A1296" t="str">
            <v>STACJA ROBOCZA</v>
          </cell>
          <cell r="B1296" t="str">
            <v>NEC Direction Minitower P III 450</v>
          </cell>
          <cell r="C1296" t="str">
            <v>491-3767</v>
          </cell>
          <cell r="D1296" t="str">
            <v>0143109</v>
          </cell>
          <cell r="E1296" t="str">
            <v xml:space="preserve">WO </v>
          </cell>
          <cell r="F1296" t="str">
            <v xml:space="preserve">KOŁODZIEJSKI             JAN            </v>
          </cell>
          <cell r="G1296" t="str">
            <v>U-14</v>
          </cell>
          <cell r="H1296" t="str">
            <v>211</v>
          </cell>
          <cell r="I1296" t="str">
            <v>15-22</v>
          </cell>
          <cell r="J1296" t="str">
            <v>500</v>
          </cell>
          <cell r="K1296" t="str">
            <v>491-03767</v>
          </cell>
          <cell r="L1296" t="str">
            <v>450</v>
          </cell>
          <cell r="M1296" t="str">
            <v/>
          </cell>
          <cell r="N1296" t="str">
            <v>128</v>
          </cell>
        </row>
        <row r="1297">
          <cell r="A1297" t="str">
            <v>STACJA ROBOCZA</v>
          </cell>
          <cell r="B1297" t="str">
            <v>NEC Direction Minitower P III 450</v>
          </cell>
          <cell r="C1297" t="str">
            <v>491-3775</v>
          </cell>
          <cell r="D1297" t="str">
            <v>0153109</v>
          </cell>
          <cell r="E1297" t="str">
            <v xml:space="preserve">WO </v>
          </cell>
          <cell r="F1297" t="str">
            <v xml:space="preserve">ŻUBER                    ZDZISŁAW       </v>
          </cell>
          <cell r="G1297" t="str">
            <v>U-12</v>
          </cell>
          <cell r="H1297" t="str">
            <v>212</v>
          </cell>
          <cell r="I1297" t="str">
            <v>15-21</v>
          </cell>
          <cell r="J1297" t="str">
            <v>9342</v>
          </cell>
          <cell r="K1297" t="str">
            <v>491-03775</v>
          </cell>
          <cell r="L1297" t="str">
            <v>450</v>
          </cell>
          <cell r="M1297" t="str">
            <v/>
          </cell>
          <cell r="N1297" t="str">
            <v>192</v>
          </cell>
        </row>
        <row r="1298">
          <cell r="A1298" t="str">
            <v>STACJA ROBOCZA</v>
          </cell>
          <cell r="B1298" t="str">
            <v>COMPAQ DESKPRO EXD PIII 733</v>
          </cell>
          <cell r="C1298" t="str">
            <v>491-4501</v>
          </cell>
          <cell r="D1298" t="str">
            <v>8036FR4ZE312</v>
          </cell>
          <cell r="E1298" t="str">
            <v xml:space="preserve">WO </v>
          </cell>
          <cell r="F1298" t="str">
            <v xml:space="preserve">SZYNKOWSKI               STANISŁAW      </v>
          </cell>
          <cell r="G1298" t="str">
            <v>U-14</v>
          </cell>
          <cell r="H1298" t="str">
            <v>209</v>
          </cell>
          <cell r="I1298" t="str">
            <v>14-76</v>
          </cell>
          <cell r="J1298" t="str">
            <v>902</v>
          </cell>
          <cell r="K1298" t="str">
            <v>491-04501</v>
          </cell>
          <cell r="L1298" t="str">
            <v>733</v>
          </cell>
          <cell r="M1298" t="str">
            <v/>
          </cell>
          <cell r="N1298" t="str">
            <v>255</v>
          </cell>
        </row>
        <row r="1299">
          <cell r="A1299" t="str">
            <v>STACJA ROBOCZA</v>
          </cell>
          <cell r="B1299" t="str">
            <v>DELL Optiplex GX260 SD</v>
          </cell>
          <cell r="C1299" t="str">
            <v>491-5029</v>
          </cell>
          <cell r="D1299" t="str">
            <v>9MPFL0J</v>
          </cell>
          <cell r="E1299" t="str">
            <v xml:space="preserve">WO </v>
          </cell>
          <cell r="F1299" t="str">
            <v xml:space="preserve">MICHNIEWSKI              MIROSŁAW       </v>
          </cell>
          <cell r="G1299" t="str">
            <v>U-14</v>
          </cell>
          <cell r="H1299" t="str">
            <v>212</v>
          </cell>
          <cell r="I1299" t="str">
            <v>26-58</v>
          </cell>
          <cell r="J1299" t="str">
            <v>637</v>
          </cell>
          <cell r="K1299" t="str">
            <v>491-05029</v>
          </cell>
          <cell r="L1299" t="str">
            <v>2400</v>
          </cell>
          <cell r="M1299" t="str">
            <v/>
          </cell>
          <cell r="N1299" t="str">
            <v>254</v>
          </cell>
        </row>
        <row r="1300">
          <cell r="A1300" t="str">
            <v>STACJA ROBOCZA</v>
          </cell>
          <cell r="B1300" t="str">
            <v>KOMPUTER 386DX</v>
          </cell>
          <cell r="C1300" t="str">
            <v>491-2002</v>
          </cell>
          <cell r="D1300" t="str">
            <v>3606/043</v>
          </cell>
          <cell r="E1300" t="str">
            <v xml:space="preserve">WO </v>
          </cell>
          <cell r="F1300" t="str">
            <v xml:space="preserve">WAGNER                   ZDZISŁAW       </v>
          </cell>
          <cell r="G1300" t="str">
            <v>Ż-13</v>
          </cell>
          <cell r="H1300" t="str">
            <v>1</v>
          </cell>
          <cell r="I1300" t="str">
            <v>22-43</v>
          </cell>
          <cell r="J1300" t="str">
            <v>1096</v>
          </cell>
          <cell r="K1300" t="str">
            <v>491-02002</v>
          </cell>
          <cell r="L1300" t="str">
            <v>300</v>
          </cell>
          <cell r="M1300" t="str">
            <v>OK57J</v>
          </cell>
          <cell r="N1300" t="str">
            <v>64</v>
          </cell>
        </row>
        <row r="1301">
          <cell r="A1301" t="str">
            <v>STACJA ROBOCZA</v>
          </cell>
          <cell r="B1301" t="str">
            <v>DELL Optiplex GX150</v>
          </cell>
          <cell r="C1301" t="str">
            <v>491-4821</v>
          </cell>
          <cell r="D1301" t="str">
            <v>FHVX60J</v>
          </cell>
          <cell r="E1301" t="str">
            <v xml:space="preserve">WO </v>
          </cell>
          <cell r="F1301" t="str">
            <v xml:space="preserve">STRUMIŁŁO                KRZYSZTOF      </v>
          </cell>
          <cell r="G1301" t="str">
            <v>U-14</v>
          </cell>
          <cell r="H1301" t="str">
            <v>211</v>
          </cell>
          <cell r="I1301" t="str">
            <v>15-24</v>
          </cell>
          <cell r="J1301" t="str">
            <v>874</v>
          </cell>
          <cell r="K1301" t="str">
            <v>491-04821</v>
          </cell>
          <cell r="L1301" t="str">
            <v>1000</v>
          </cell>
          <cell r="M1301" t="str">
            <v/>
          </cell>
          <cell r="N1301" t="str">
            <v>255</v>
          </cell>
        </row>
        <row r="1302">
          <cell r="A1302" t="str">
            <v>STACJA ROBOCZA</v>
          </cell>
          <cell r="B1302" t="str">
            <v>KOMPUTER 486DX</v>
          </cell>
          <cell r="C1302" t="str">
            <v>491-1620/11305</v>
          </cell>
          <cell r="D1302" t="str">
            <v>11305/075</v>
          </cell>
          <cell r="E1302" t="str">
            <v xml:space="preserve">WO </v>
          </cell>
          <cell r="F1302" t="str">
            <v xml:space="preserve">KWAŚNIEWSKA              ANNA           </v>
          </cell>
          <cell r="G1302" t="str">
            <v>U-14</v>
          </cell>
          <cell r="H1302" t="str">
            <v>208</v>
          </cell>
          <cell r="I1302" t="str">
            <v>23-32</v>
          </cell>
          <cell r="J1302" t="str">
            <v>411</v>
          </cell>
          <cell r="K1302" t="str">
            <v>491-01620-11305</v>
          </cell>
          <cell r="L1302" t="str">
            <v>500</v>
          </cell>
          <cell r="M1302" t="str">
            <v/>
          </cell>
          <cell r="N1302" t="str">
            <v>64</v>
          </cell>
        </row>
        <row r="1303">
          <cell r="A1303" t="str">
            <v>STACJA ROBOCZA</v>
          </cell>
          <cell r="B1303" t="str">
            <v>DELL Optiplex GX1MT 350</v>
          </cell>
          <cell r="C1303" t="str">
            <v>491-3505</v>
          </cell>
          <cell r="D1303" t="str">
            <v>PKN3G</v>
          </cell>
          <cell r="E1303" t="str">
            <v xml:space="preserve">WR </v>
          </cell>
          <cell r="F1303" t="str">
            <v xml:space="preserve">KACZOROWSKI              ARKADIUSZ      </v>
          </cell>
          <cell r="G1303" t="str">
            <v>U-14</v>
          </cell>
          <cell r="H1303" t="str">
            <v>1</v>
          </cell>
          <cell r="I1303" t="str">
            <v>11-02</v>
          </cell>
          <cell r="J1303" t="str">
            <v>1338</v>
          </cell>
          <cell r="K1303" t="str">
            <v>491-03505</v>
          </cell>
          <cell r="L1303" t="str">
            <v>350</v>
          </cell>
          <cell r="M1303" t="str">
            <v/>
          </cell>
          <cell r="N1303" t="str">
            <v>160</v>
          </cell>
        </row>
        <row r="1304">
          <cell r="A1304" t="str">
            <v>STACJA ROBOCZA</v>
          </cell>
          <cell r="B1304" t="str">
            <v>DELL Optiplex GX150</v>
          </cell>
          <cell r="C1304" t="str">
            <v>491-4741</v>
          </cell>
          <cell r="D1304" t="str">
            <v>5L3Y60J</v>
          </cell>
          <cell r="E1304" t="str">
            <v xml:space="preserve">WR </v>
          </cell>
          <cell r="F1304" t="str">
            <v xml:space="preserve">BARASIŃSKI               DARIUSZ        </v>
          </cell>
          <cell r="G1304" t="str">
            <v>BLOK 3/4</v>
          </cell>
          <cell r="H1304" t="str">
            <v>NASTAWNIA</v>
          </cell>
          <cell r="I1304" t="str">
            <v>10-03</v>
          </cell>
          <cell r="J1304" t="str">
            <v>89</v>
          </cell>
          <cell r="K1304" t="str">
            <v>491-04741</v>
          </cell>
          <cell r="L1304" t="str">
            <v>1000</v>
          </cell>
          <cell r="M1304" t="str">
            <v/>
          </cell>
          <cell r="N1304" t="str">
            <v>255</v>
          </cell>
        </row>
        <row r="1305">
          <cell r="A1305" t="str">
            <v>STACJA ROBOCZA</v>
          </cell>
          <cell r="B1305" t="str">
            <v>DELL Optiplex GX1L 350</v>
          </cell>
          <cell r="C1305" t="str">
            <v>491-3541</v>
          </cell>
          <cell r="D1305" t="str">
            <v>PDZBM</v>
          </cell>
          <cell r="E1305" t="str">
            <v xml:space="preserve">WR </v>
          </cell>
          <cell r="F1305" t="str">
            <v xml:space="preserve">BERŁOWSKI                ZBIGNIEW       </v>
          </cell>
          <cell r="G1305" t="str">
            <v>BLOK 5-6</v>
          </cell>
          <cell r="H1305" t="str">
            <v>POM.I OBCHOD.</v>
          </cell>
          <cell r="I1305" t="str">
            <v>11-06</v>
          </cell>
          <cell r="J1305" t="str">
            <v>1292</v>
          </cell>
          <cell r="K1305" t="str">
            <v>491-03541</v>
          </cell>
          <cell r="L1305" t="str">
            <v>350</v>
          </cell>
          <cell r="M1305" t="str">
            <v/>
          </cell>
          <cell r="N1305" t="str">
            <v>128</v>
          </cell>
        </row>
        <row r="1306">
          <cell r="A1306" t="str">
            <v>STACJA ROBOCZA</v>
          </cell>
          <cell r="B1306" t="str">
            <v>NEC PMVT Desktop P III 450</v>
          </cell>
          <cell r="C1306" t="str">
            <v>491-3778</v>
          </cell>
          <cell r="D1306" t="str">
            <v>0675109</v>
          </cell>
          <cell r="E1306" t="str">
            <v xml:space="preserve">WR </v>
          </cell>
          <cell r="F1306" t="str">
            <v xml:space="preserve">NOWAK                    SYLWESTER      </v>
          </cell>
          <cell r="G1306" t="str">
            <v>U-14</v>
          </cell>
          <cell r="H1306" t="str">
            <v>204</v>
          </cell>
          <cell r="I1306" t="str">
            <v>13-01</v>
          </cell>
          <cell r="J1306" t="str">
            <v>1487</v>
          </cell>
          <cell r="K1306" t="str">
            <v>491-03778</v>
          </cell>
          <cell r="L1306" t="str">
            <v>450</v>
          </cell>
          <cell r="M1306" t="str">
            <v/>
          </cell>
          <cell r="N1306" t="str">
            <v>128</v>
          </cell>
        </row>
        <row r="1307">
          <cell r="A1307" t="str">
            <v>STACJA ROBOCZA</v>
          </cell>
          <cell r="B1307" t="str">
            <v>DELL Optiplex GX150</v>
          </cell>
          <cell r="C1307" t="str">
            <v>491-4740</v>
          </cell>
          <cell r="D1307" t="str">
            <v>5K3Y60J</v>
          </cell>
          <cell r="E1307" t="str">
            <v xml:space="preserve">WR </v>
          </cell>
          <cell r="F1307" t="str">
            <v xml:space="preserve">WIETECHA                 WITOLD         </v>
          </cell>
          <cell r="G1307" t="str">
            <v>U-14</v>
          </cell>
          <cell r="H1307" t="str">
            <v>206</v>
          </cell>
          <cell r="I1307" t="str">
            <v>39-81</v>
          </cell>
          <cell r="J1307" t="str">
            <v>1080</v>
          </cell>
          <cell r="K1307" t="str">
            <v>491-04740</v>
          </cell>
          <cell r="L1307" t="str">
            <v>1000</v>
          </cell>
          <cell r="M1307" t="str">
            <v/>
          </cell>
          <cell r="N1307" t="str">
            <v>255</v>
          </cell>
        </row>
        <row r="1308">
          <cell r="A1308" t="str">
            <v>STACJA ROBOCZA</v>
          </cell>
          <cell r="B1308" t="str">
            <v>DELL Optiplex GX150</v>
          </cell>
          <cell r="C1308" t="str">
            <v>491-4738</v>
          </cell>
          <cell r="D1308" t="str">
            <v>BK3Y60J</v>
          </cell>
          <cell r="E1308" t="str">
            <v xml:space="preserve">WR </v>
          </cell>
          <cell r="F1308" t="str">
            <v xml:space="preserve">PLESKACZ                 MARIAN         </v>
          </cell>
          <cell r="G1308" t="str">
            <v>NASTAWNIA 5-6</v>
          </cell>
          <cell r="H1308" t="str">
            <v>1</v>
          </cell>
          <cell r="I1308" t="str">
            <v>10-05</v>
          </cell>
          <cell r="J1308" t="str">
            <v>785</v>
          </cell>
          <cell r="K1308" t="str">
            <v>491-04738</v>
          </cell>
          <cell r="L1308" t="str">
            <v>1000</v>
          </cell>
          <cell r="M1308" t="str">
            <v/>
          </cell>
          <cell r="N1308" t="str">
            <v>255</v>
          </cell>
        </row>
        <row r="1309">
          <cell r="A1309" t="str">
            <v>STACJA ROBOCZA</v>
          </cell>
          <cell r="B1309" t="str">
            <v>DELL Optiplex GX150</v>
          </cell>
          <cell r="C1309" t="str">
            <v>491-4742</v>
          </cell>
          <cell r="D1309" t="str">
            <v>5N3Y60J</v>
          </cell>
          <cell r="E1309" t="str">
            <v xml:space="preserve">WR </v>
          </cell>
          <cell r="F1309" t="str">
            <v xml:space="preserve">WENGRZYŃSKI              RYSZARD        </v>
          </cell>
          <cell r="G1309" t="str">
            <v>U-14</v>
          </cell>
          <cell r="H1309" t="str">
            <v>206</v>
          </cell>
          <cell r="I1309" t="str">
            <v>15-70</v>
          </cell>
          <cell r="J1309" t="str">
            <v>1076</v>
          </cell>
          <cell r="K1309" t="str">
            <v>491-04742</v>
          </cell>
          <cell r="L1309" t="str">
            <v>1000</v>
          </cell>
          <cell r="M1309" t="str">
            <v/>
          </cell>
          <cell r="N1309" t="str">
            <v>255</v>
          </cell>
        </row>
        <row r="1310">
          <cell r="A1310" t="str">
            <v>STACJA ROBOCZA</v>
          </cell>
          <cell r="B1310" t="str">
            <v>DELL Optiplex GX150</v>
          </cell>
          <cell r="C1310" t="str">
            <v>491-4739</v>
          </cell>
          <cell r="D1310" t="str">
            <v>1Q3Y60J</v>
          </cell>
          <cell r="E1310" t="str">
            <v xml:space="preserve">WR </v>
          </cell>
          <cell r="F1310" t="str">
            <v xml:space="preserve">ORSICZ                   MAREK          </v>
          </cell>
          <cell r="G1310" t="str">
            <v>BLOK 1-2</v>
          </cell>
          <cell r="H1310" t="str">
            <v>NASTAWNIA</v>
          </cell>
          <cell r="I1310" t="str">
            <v>10-01</v>
          </cell>
          <cell r="J1310" t="str">
            <v>5647</v>
          </cell>
          <cell r="K1310" t="str">
            <v>491-04739</v>
          </cell>
          <cell r="L1310" t="str">
            <v>1000</v>
          </cell>
          <cell r="M1310" t="str">
            <v/>
          </cell>
          <cell r="N1310" t="str">
            <v>255</v>
          </cell>
        </row>
        <row r="1311">
          <cell r="A1311" t="str">
            <v>STACJA ROBOCZA</v>
          </cell>
          <cell r="B1311" t="str">
            <v>DELL Optiplex GX260 SD</v>
          </cell>
          <cell r="C1311" t="str">
            <v>491-5130</v>
          </cell>
          <cell r="D1311" t="str">
            <v>HHYGL0J</v>
          </cell>
          <cell r="E1311" t="str">
            <v xml:space="preserve">WR </v>
          </cell>
          <cell r="F1311" t="str">
            <v xml:space="preserve">PATORA                   MARIA          </v>
          </cell>
          <cell r="G1311" t="str">
            <v>U-14</v>
          </cell>
          <cell r="H1311" t="str">
            <v>204</v>
          </cell>
          <cell r="I1311" t="str">
            <v>25-99</v>
          </cell>
          <cell r="J1311" t="str">
            <v>730</v>
          </cell>
          <cell r="K1311" t="str">
            <v>491-05130</v>
          </cell>
          <cell r="L1311" t="str">
            <v>2400</v>
          </cell>
          <cell r="M1311" t="str">
            <v/>
          </cell>
          <cell r="N1311" t="str">
            <v>254</v>
          </cell>
        </row>
        <row r="1312">
          <cell r="A1312" t="str">
            <v>STACJA ROBOCZA</v>
          </cell>
          <cell r="B1312" t="str">
            <v>DELL Optiplex GX1L 350</v>
          </cell>
          <cell r="C1312" t="str">
            <v>491-3536</v>
          </cell>
          <cell r="D1312" t="str">
            <v>PDZBH</v>
          </cell>
          <cell r="E1312" t="str">
            <v xml:space="preserve">WR </v>
          </cell>
          <cell r="F1312" t="str">
            <v xml:space="preserve">SYKUŁA                   ROBERT         </v>
          </cell>
          <cell r="G1312" t="str">
            <v>BLOK 3/4</v>
          </cell>
          <cell r="H1312" t="str">
            <v>POMIES.I OBCHODOWEGO</v>
          </cell>
          <cell r="I1312" t="str">
            <v>11-03</v>
          </cell>
          <cell r="J1312" t="str">
            <v>2535</v>
          </cell>
          <cell r="K1312" t="str">
            <v>491-03536</v>
          </cell>
          <cell r="L1312" t="str">
            <v>350</v>
          </cell>
          <cell r="M1312" t="str">
            <v/>
          </cell>
          <cell r="N1312" t="str">
            <v>96</v>
          </cell>
        </row>
        <row r="1313">
          <cell r="A1313" t="str">
            <v>STACJA ROBOCZA</v>
          </cell>
          <cell r="B1313" t="str">
            <v>DELL Optiplex GX260 SD</v>
          </cell>
          <cell r="C1313" t="str">
            <v>491-5131</v>
          </cell>
          <cell r="D1313" t="str">
            <v>FKYGL0J</v>
          </cell>
          <cell r="E1313" t="str">
            <v xml:space="preserve">WR </v>
          </cell>
          <cell r="F1313" t="str">
            <v xml:space="preserve">KAPELA                   MAREK          </v>
          </cell>
          <cell r="G1313" t="str">
            <v>U-14</v>
          </cell>
          <cell r="H1313" t="str">
            <v>205</v>
          </cell>
          <cell r="I1313" t="str">
            <v>13-01</v>
          </cell>
          <cell r="J1313" t="str">
            <v>360</v>
          </cell>
          <cell r="K1313" t="str">
            <v>491-05131</v>
          </cell>
          <cell r="L1313" t="str">
            <v>2400</v>
          </cell>
          <cell r="M1313" t="str">
            <v/>
          </cell>
          <cell r="N1313" t="str">
            <v>254</v>
          </cell>
        </row>
        <row r="1314">
          <cell r="A1314" t="str">
            <v>STACJA ROBOCZA</v>
          </cell>
          <cell r="B1314" t="str">
            <v>ZENITH Z STATION P200</v>
          </cell>
          <cell r="C1314" t="str">
            <v>491-3047</v>
          </cell>
          <cell r="D1314" t="str">
            <v>GVDD72905442</v>
          </cell>
          <cell r="E1314" t="str">
            <v xml:space="preserve">WS </v>
          </cell>
          <cell r="F1314" t="str">
            <v xml:space="preserve">BIAŁEK                   JANUSZ         </v>
          </cell>
          <cell r="G1314" t="str">
            <v>NASTAWNIA IOS</v>
          </cell>
          <cell r="H1314" t="str">
            <v>1</v>
          </cell>
          <cell r="I1314" t="str">
            <v>21-50</v>
          </cell>
          <cell r="J1314" t="str">
            <v>3076</v>
          </cell>
          <cell r="K1314" t="str">
            <v/>
          </cell>
          <cell r="L1314" t="str">
            <v>200</v>
          </cell>
          <cell r="M1314" t="str">
            <v>BEZ SIECI</v>
          </cell>
          <cell r="N1314" t="str">
            <v/>
          </cell>
        </row>
        <row r="1315">
          <cell r="A1315" t="str">
            <v>STACJA ROBOCZA</v>
          </cell>
          <cell r="B1315" t="str">
            <v>DELL Optiplex GX260 SD</v>
          </cell>
          <cell r="C1315" t="str">
            <v>491-5027</v>
          </cell>
          <cell r="D1315" t="str">
            <v>8MPFL0J</v>
          </cell>
          <cell r="E1315" t="str">
            <v xml:space="preserve">WS </v>
          </cell>
          <cell r="F1315" t="str">
            <v xml:space="preserve">WĄSOWICZ                 PAWEŁ          </v>
          </cell>
          <cell r="G1315" t="str">
            <v>U-21</v>
          </cell>
          <cell r="H1315" t="str">
            <v>3</v>
          </cell>
          <cell r="I1315" t="str">
            <v>13-67</v>
          </cell>
          <cell r="J1315" t="str">
            <v>4801</v>
          </cell>
          <cell r="K1315" t="str">
            <v>491-05027</v>
          </cell>
          <cell r="L1315" t="str">
            <v>2400</v>
          </cell>
          <cell r="M1315" t="str">
            <v/>
          </cell>
          <cell r="N1315" t="str">
            <v>254</v>
          </cell>
        </row>
        <row r="1316">
          <cell r="A1316" t="str">
            <v>STACJA ROBOCZA</v>
          </cell>
          <cell r="B1316" t="str">
            <v>ZENITH Z STATION P166</v>
          </cell>
          <cell r="C1316" t="str">
            <v>491-2995</v>
          </cell>
          <cell r="D1316" t="str">
            <v>GVDD72904617</v>
          </cell>
          <cell r="E1316" t="str">
            <v xml:space="preserve">WS </v>
          </cell>
          <cell r="F1316" t="str">
            <v xml:space="preserve">WARYCH                   SYLWESTER      </v>
          </cell>
          <cell r="G1316" t="str">
            <v>NASTAWNIA IOS</v>
          </cell>
          <cell r="H1316" t="str">
            <v>R31/1</v>
          </cell>
          <cell r="I1316" t="str">
            <v>21-59</v>
          </cell>
          <cell r="J1316" t="str">
            <v>4654</v>
          </cell>
          <cell r="K1316" t="str">
            <v>WSPAWELW</v>
          </cell>
          <cell r="L1316" t="str">
            <v>166</v>
          </cell>
          <cell r="M1316" t="str">
            <v/>
          </cell>
          <cell r="N1316" t="str">
            <v/>
          </cell>
        </row>
        <row r="1317">
          <cell r="A1317" t="str">
            <v>STACJA ROBOCZA</v>
          </cell>
          <cell r="B1317" t="str">
            <v>NEC PowerMate VT Destop P III 450</v>
          </cell>
          <cell r="C1317" t="str">
            <v>491-4031</v>
          </cell>
          <cell r="D1317" t="str">
            <v>0218109</v>
          </cell>
          <cell r="E1317" t="str">
            <v xml:space="preserve">WS </v>
          </cell>
          <cell r="F1317" t="str">
            <v xml:space="preserve">MŁYNARSKI                ROBERT         </v>
          </cell>
          <cell r="G1317" t="str">
            <v>U-21</v>
          </cell>
          <cell r="H1317" t="str">
            <v>31</v>
          </cell>
          <cell r="I1317" t="str">
            <v>13-34</v>
          </cell>
          <cell r="J1317" t="str">
            <v>601</v>
          </cell>
          <cell r="K1317" t="str">
            <v>491-04031</v>
          </cell>
          <cell r="L1317" t="str">
            <v>450</v>
          </cell>
          <cell r="M1317" t="str">
            <v/>
          </cell>
          <cell r="N1317" t="str">
            <v>64</v>
          </cell>
        </row>
        <row r="1318">
          <cell r="A1318" t="str">
            <v>STACJA ROBOCZA</v>
          </cell>
          <cell r="B1318" t="str">
            <v>NEC PowerMate VT Destop P III 450</v>
          </cell>
          <cell r="C1318" t="str">
            <v>491-4032</v>
          </cell>
          <cell r="D1318" t="str">
            <v>0211109</v>
          </cell>
          <cell r="E1318" t="str">
            <v xml:space="preserve">WS </v>
          </cell>
          <cell r="F1318" t="str">
            <v xml:space="preserve">JURKOWSKI                JACEK          </v>
          </cell>
          <cell r="G1318" t="str">
            <v>U-21</v>
          </cell>
          <cell r="H1318" t="str">
            <v>3</v>
          </cell>
          <cell r="I1318" t="str">
            <v/>
          </cell>
          <cell r="J1318" t="str">
            <v>9199</v>
          </cell>
          <cell r="K1318" t="str">
            <v>491-04032</v>
          </cell>
          <cell r="L1318" t="str">
            <v>450</v>
          </cell>
          <cell r="M1318" t="str">
            <v/>
          </cell>
          <cell r="N1318" t="str">
            <v>64</v>
          </cell>
        </row>
        <row r="1319">
          <cell r="A1319" t="str">
            <v>STACJA ROBOCZA</v>
          </cell>
          <cell r="B1319" t="str">
            <v>KOMPUTER PC/AT</v>
          </cell>
          <cell r="C1319" t="str">
            <v>491-1620/1696</v>
          </cell>
          <cell r="D1319" t="str">
            <v>238019</v>
          </cell>
          <cell r="E1319" t="str">
            <v xml:space="preserve">WS </v>
          </cell>
          <cell r="F1319" t="str">
            <v xml:space="preserve">ŁUCZAK                   ROBERT         </v>
          </cell>
          <cell r="G1319" t="str">
            <v>R31/1</v>
          </cell>
          <cell r="H1319" t="str">
            <v>1</v>
          </cell>
          <cell r="I1319" t="str">
            <v>21-50</v>
          </cell>
          <cell r="J1319" t="str">
            <v>1961</v>
          </cell>
          <cell r="K1319" t="str">
            <v>491-01620-1696</v>
          </cell>
          <cell r="L1319" t="str">
            <v>500</v>
          </cell>
          <cell r="M1319" t="str">
            <v/>
          </cell>
          <cell r="N1319" t="str">
            <v>128</v>
          </cell>
        </row>
        <row r="1320">
          <cell r="A1320" t="str">
            <v>STACJA ROBOCZA</v>
          </cell>
          <cell r="B1320" t="str">
            <v>COMPAQ DESKPRO EXD PIII 733</v>
          </cell>
          <cell r="C1320" t="str">
            <v>491-4403</v>
          </cell>
          <cell r="D1320" t="str">
            <v>8036FR4ZE234</v>
          </cell>
          <cell r="E1320" t="str">
            <v xml:space="preserve">WS </v>
          </cell>
          <cell r="F1320" t="str">
            <v xml:space="preserve">KOSTRZEWSKA              RENATA         </v>
          </cell>
          <cell r="G1320" t="str">
            <v>U-21</v>
          </cell>
          <cell r="H1320" t="str">
            <v>16</v>
          </cell>
          <cell r="I1320" t="str">
            <v/>
          </cell>
          <cell r="J1320" t="str">
            <v>627</v>
          </cell>
          <cell r="K1320" t="str">
            <v>491-04403</v>
          </cell>
          <cell r="L1320" t="str">
            <v>733</v>
          </cell>
          <cell r="M1320" t="str">
            <v/>
          </cell>
          <cell r="N1320" t="str">
            <v>127</v>
          </cell>
        </row>
        <row r="1321">
          <cell r="A1321" t="str">
            <v>STACJA ROBOCZA</v>
          </cell>
          <cell r="B1321" t="str">
            <v>DELL Optiplex GX260 SD</v>
          </cell>
          <cell r="C1321" t="str">
            <v>491-5028</v>
          </cell>
          <cell r="D1321" t="str">
            <v>8NPFL0J</v>
          </cell>
          <cell r="E1321" t="str">
            <v xml:space="preserve">WS </v>
          </cell>
          <cell r="F1321" t="str">
            <v xml:space="preserve">BĄBOL                    WŁODZIMIERZ    </v>
          </cell>
          <cell r="G1321" t="str">
            <v>NASTAWNIA IOS</v>
          </cell>
          <cell r="H1321" t="str">
            <v>1</v>
          </cell>
          <cell r="I1321" t="str">
            <v>21-50</v>
          </cell>
          <cell r="J1321" t="str">
            <v>2426</v>
          </cell>
          <cell r="K1321" t="str">
            <v>491-05028</v>
          </cell>
          <cell r="L1321" t="str">
            <v>2400</v>
          </cell>
          <cell r="M1321" t="str">
            <v/>
          </cell>
          <cell r="N1321" t="str">
            <v>254</v>
          </cell>
        </row>
        <row r="1322">
          <cell r="A1322" t="str">
            <v>STACJA ROBOCZA</v>
          </cell>
          <cell r="B1322" t="str">
            <v>NEC PowerMate VT Destop P III 450</v>
          </cell>
          <cell r="C1322" t="str">
            <v>491-4027</v>
          </cell>
          <cell r="D1322" t="str">
            <v>0670109</v>
          </cell>
          <cell r="E1322" t="str">
            <v xml:space="preserve">WS </v>
          </cell>
          <cell r="F1322" t="str">
            <v xml:space="preserve">MIELCZAREK               DOROTA         </v>
          </cell>
          <cell r="G1322" t="str">
            <v>U-21</v>
          </cell>
          <cell r="H1322" t="str">
            <v>3</v>
          </cell>
          <cell r="I1322" t="str">
            <v>11-82</v>
          </cell>
          <cell r="J1322" t="str">
            <v>619</v>
          </cell>
          <cell r="K1322" t="str">
            <v>491-04027</v>
          </cell>
          <cell r="L1322" t="str">
            <v>450</v>
          </cell>
          <cell r="M1322" t="str">
            <v/>
          </cell>
          <cell r="N1322" t="str">
            <v>64</v>
          </cell>
        </row>
        <row r="1323">
          <cell r="A1323" t="str">
            <v>STACJA ROBOCZA</v>
          </cell>
          <cell r="B1323" t="str">
            <v>COMPAQ DESKPRO EXD PIII 733</v>
          </cell>
          <cell r="C1323" t="str">
            <v>491-4388</v>
          </cell>
          <cell r="D1323" t="str">
            <v>8037FR4ZE297</v>
          </cell>
          <cell r="E1323" t="str">
            <v xml:space="preserve">WS </v>
          </cell>
          <cell r="F1323" t="str">
            <v xml:space="preserve">KOSOWSKI                 EMIL           </v>
          </cell>
          <cell r="G1323" t="str">
            <v>U-21</v>
          </cell>
          <cell r="H1323" t="str">
            <v>16</v>
          </cell>
          <cell r="I1323" t="str">
            <v/>
          </cell>
          <cell r="J1323" t="str">
            <v>9090</v>
          </cell>
          <cell r="K1323" t="str">
            <v>491-04388</v>
          </cell>
          <cell r="L1323" t="str">
            <v>733</v>
          </cell>
          <cell r="M1323" t="str">
            <v/>
          </cell>
          <cell r="N1323" t="str">
            <v>127</v>
          </cell>
        </row>
        <row r="1324">
          <cell r="A1324" t="str">
            <v>STACJA ROBOCZA</v>
          </cell>
          <cell r="B1324" t="str">
            <v>COMPAQ DESKPRO EXD PIII 733</v>
          </cell>
          <cell r="C1324" t="str">
            <v>491-4295</v>
          </cell>
          <cell r="D1324" t="str">
            <v>8036FR4ZE512</v>
          </cell>
          <cell r="E1324" t="str">
            <v xml:space="preserve">WS </v>
          </cell>
          <cell r="F1324" t="str">
            <v xml:space="preserve">CZYŻEWSKI                KRZYSZTOF      </v>
          </cell>
          <cell r="G1324" t="str">
            <v>U-21</v>
          </cell>
          <cell r="H1324" t="str">
            <v>16</v>
          </cell>
          <cell r="I1324" t="str">
            <v>11-82</v>
          </cell>
          <cell r="J1324" t="str">
            <v>101</v>
          </cell>
          <cell r="K1324" t="str">
            <v>491-04295</v>
          </cell>
          <cell r="L1324" t="str">
            <v>733</v>
          </cell>
          <cell r="M1324" t="str">
            <v/>
          </cell>
          <cell r="N1324" t="str">
            <v>127</v>
          </cell>
        </row>
        <row r="1325">
          <cell r="A1325" t="str">
            <v>STACJA ROBOCZA</v>
          </cell>
          <cell r="B1325" t="str">
            <v>DELL Optiplex GX1L 266</v>
          </cell>
          <cell r="C1325" t="str">
            <v>491-3396</v>
          </cell>
          <cell r="D1325" t="str">
            <v>NM1D3</v>
          </cell>
          <cell r="E1325" t="str">
            <v xml:space="preserve">WS </v>
          </cell>
          <cell r="F1325" t="str">
            <v xml:space="preserve">SOWIŃSKI                 JAKUB          </v>
          </cell>
          <cell r="G1325" t="str">
            <v/>
          </cell>
          <cell r="H1325" t="str">
            <v/>
          </cell>
          <cell r="I1325" t="str">
            <v/>
          </cell>
          <cell r="J1325" t="str">
            <v>1642</v>
          </cell>
          <cell r="K1325" t="str">
            <v>491-03396</v>
          </cell>
          <cell r="L1325" t="str">
            <v>266</v>
          </cell>
          <cell r="M1325" t="str">
            <v/>
          </cell>
          <cell r="N1325" t="str">
            <v>128</v>
          </cell>
        </row>
        <row r="1326">
          <cell r="A1326" t="str">
            <v>STACJA ROBOCZA</v>
          </cell>
          <cell r="B1326" t="str">
            <v>OPTIMUS 386DX</v>
          </cell>
          <cell r="C1326" t="str">
            <v>491-1934</v>
          </cell>
          <cell r="D1326" t="str">
            <v>202015</v>
          </cell>
          <cell r="E1326" t="str">
            <v xml:space="preserve">WT </v>
          </cell>
          <cell r="F1326" t="str">
            <v xml:space="preserve">GRZESIŃSKI               MIROSŁAW       </v>
          </cell>
          <cell r="G1326" t="str">
            <v>U-12</v>
          </cell>
          <cell r="H1326" t="str">
            <v>303</v>
          </cell>
          <cell r="I1326" t="str">
            <v>14-04</v>
          </cell>
          <cell r="J1326" t="str">
            <v>3606</v>
          </cell>
          <cell r="K1326" t="str">
            <v>BL3-4</v>
          </cell>
          <cell r="L1326" t="str">
            <v>400</v>
          </cell>
          <cell r="M1326" t="str">
            <v/>
          </cell>
          <cell r="N1326" t="str">
            <v>128</v>
          </cell>
        </row>
        <row r="1327">
          <cell r="A1327" t="str">
            <v>STACJA ROBOCZA</v>
          </cell>
          <cell r="B1327" t="str">
            <v>DELL Optiplex GX1L 266</v>
          </cell>
          <cell r="C1327" t="str">
            <v>491-3319</v>
          </cell>
          <cell r="D1327" t="str">
            <v>NM186</v>
          </cell>
          <cell r="E1327" t="str">
            <v xml:space="preserve">WT </v>
          </cell>
          <cell r="F1327" t="str">
            <v xml:space="preserve">BRZEZOWSKI               JACEK          </v>
          </cell>
          <cell r="G1327" t="str">
            <v>U-12</v>
          </cell>
          <cell r="H1327" t="str">
            <v>326</v>
          </cell>
          <cell r="I1327" t="str">
            <v>14-02</v>
          </cell>
          <cell r="J1327" t="str">
            <v>5435</v>
          </cell>
          <cell r="K1327" t="str">
            <v>491-03319</v>
          </cell>
          <cell r="L1327" t="str">
            <v>266</v>
          </cell>
          <cell r="M1327" t="str">
            <v/>
          </cell>
          <cell r="N1327" t="str">
            <v>64</v>
          </cell>
        </row>
        <row r="1328">
          <cell r="A1328" t="str">
            <v>STACJA ROBOCZA</v>
          </cell>
          <cell r="B1328" t="str">
            <v>DELL Optiplex GX1L 266</v>
          </cell>
          <cell r="C1328" t="str">
            <v>491-3244</v>
          </cell>
          <cell r="D1328" t="str">
            <v>NM19S</v>
          </cell>
          <cell r="E1328" t="str">
            <v xml:space="preserve">WT </v>
          </cell>
          <cell r="F1328" t="str">
            <v xml:space="preserve">LESZCZYŃSKA              KRYSTYNA       </v>
          </cell>
          <cell r="G1328" t="str">
            <v>U-11</v>
          </cell>
          <cell r="H1328" t="str">
            <v>804</v>
          </cell>
          <cell r="I1328" t="str">
            <v>12-60</v>
          </cell>
          <cell r="J1328" t="str">
            <v>3300</v>
          </cell>
          <cell r="K1328" t="str">
            <v>491-03244</v>
          </cell>
          <cell r="L1328" t="str">
            <v>266</v>
          </cell>
          <cell r="M1328" t="str">
            <v/>
          </cell>
          <cell r="N1328" t="str">
            <v>32</v>
          </cell>
        </row>
        <row r="1329">
          <cell r="A1329" t="str">
            <v>STACJA ROBOCZA</v>
          </cell>
          <cell r="B1329" t="str">
            <v>DELL Optiplex GX1L 266</v>
          </cell>
          <cell r="C1329" t="str">
            <v>491-3216</v>
          </cell>
          <cell r="D1329" t="str">
            <v>NM15D</v>
          </cell>
          <cell r="E1329" t="str">
            <v xml:space="preserve">WT </v>
          </cell>
          <cell r="F1329" t="str">
            <v xml:space="preserve">GÓRAJEK                  ANDRZEJ        </v>
          </cell>
          <cell r="G1329" t="str">
            <v>U-12</v>
          </cell>
          <cell r="H1329" t="str">
            <v>211</v>
          </cell>
          <cell r="I1329" t="str">
            <v>22-02</v>
          </cell>
          <cell r="J1329" t="str">
            <v>247</v>
          </cell>
          <cell r="K1329" t="str">
            <v>491-03216</v>
          </cell>
          <cell r="L1329" t="str">
            <v>266</v>
          </cell>
          <cell r="M1329" t="str">
            <v/>
          </cell>
          <cell r="N1329" t="str">
            <v>96</v>
          </cell>
        </row>
        <row r="1330">
          <cell r="A1330" t="str">
            <v>STACJA ROBOCZA</v>
          </cell>
          <cell r="B1330" t="str">
            <v>ZENITH Z STATION P200</v>
          </cell>
          <cell r="C1330" t="str">
            <v>491-3045</v>
          </cell>
          <cell r="D1330" t="str">
            <v>GVDD72905440</v>
          </cell>
          <cell r="E1330" t="str">
            <v xml:space="preserve">WT </v>
          </cell>
          <cell r="F1330" t="str">
            <v xml:space="preserve">PARADOWSKA               ELŻBIETA       </v>
          </cell>
          <cell r="G1330" t="str">
            <v>U-12</v>
          </cell>
          <cell r="H1330" t="str">
            <v>327</v>
          </cell>
          <cell r="I1330" t="str">
            <v>40-95</v>
          </cell>
          <cell r="J1330" t="str">
            <v>3301</v>
          </cell>
          <cell r="K1330" t="str">
            <v>491-03045</v>
          </cell>
          <cell r="L1330" t="str">
            <v>200</v>
          </cell>
          <cell r="M1330" t="str">
            <v/>
          </cell>
          <cell r="N1330" t="str">
            <v/>
          </cell>
        </row>
        <row r="1331">
          <cell r="A1331" t="str">
            <v>STACJA ROBOCZA</v>
          </cell>
          <cell r="B1331" t="str">
            <v>DELL Optiplex GX1MT 350</v>
          </cell>
          <cell r="C1331" t="str">
            <v>491-3509</v>
          </cell>
          <cell r="D1331" t="str">
            <v>PKN39</v>
          </cell>
          <cell r="E1331" t="str">
            <v xml:space="preserve">WT </v>
          </cell>
          <cell r="F1331" t="str">
            <v xml:space="preserve">KRÓLICZAK                URSZULA        </v>
          </cell>
          <cell r="G1331" t="str">
            <v>U-12</v>
          </cell>
          <cell r="H1331" t="str">
            <v>327</v>
          </cell>
          <cell r="I1331" t="str">
            <v>22-03</v>
          </cell>
          <cell r="J1331" t="str">
            <v>3607</v>
          </cell>
          <cell r="K1331" t="str">
            <v>491-03509</v>
          </cell>
          <cell r="L1331" t="str">
            <v>350</v>
          </cell>
          <cell r="M1331" t="str">
            <v/>
          </cell>
          <cell r="N1331" t="str">
            <v>128</v>
          </cell>
        </row>
        <row r="1332">
          <cell r="A1332" t="str">
            <v>STACJA ROBOCZA</v>
          </cell>
          <cell r="B1332" t="str">
            <v>NEC Direction Minitower P III 450</v>
          </cell>
          <cell r="C1332" t="str">
            <v>491-3748</v>
          </cell>
          <cell r="D1332" t="str">
            <v>0155109</v>
          </cell>
          <cell r="E1332" t="str">
            <v xml:space="preserve">WT </v>
          </cell>
          <cell r="F1332" t="str">
            <v xml:space="preserve">SZTEJNBIS                IRENEUSZ       </v>
          </cell>
          <cell r="G1332" t="str">
            <v>U-12</v>
          </cell>
          <cell r="H1332" t="str">
            <v>327</v>
          </cell>
          <cell r="I1332" t="str">
            <v>13-55</v>
          </cell>
          <cell r="J1332" t="str">
            <v>917</v>
          </cell>
          <cell r="K1332" t="str">
            <v>491-03748</v>
          </cell>
          <cell r="L1332" t="str">
            <v>450</v>
          </cell>
          <cell r="M1332" t="str">
            <v/>
          </cell>
          <cell r="N1332" t="str">
            <v>192</v>
          </cell>
        </row>
        <row r="1333">
          <cell r="A1333" t="str">
            <v>STACJA ROBOCZA</v>
          </cell>
          <cell r="B1333" t="str">
            <v>DELL Optiplex GX1L 266</v>
          </cell>
          <cell r="C1333" t="str">
            <v>491-3291</v>
          </cell>
          <cell r="D1333" t="str">
            <v>NM17R</v>
          </cell>
          <cell r="E1333" t="str">
            <v xml:space="preserve">WT </v>
          </cell>
          <cell r="F1333" t="str">
            <v xml:space="preserve">DURAJ                    ZBIGNIEW       </v>
          </cell>
          <cell r="G1333" t="str">
            <v>U-12</v>
          </cell>
          <cell r="H1333" t="str">
            <v>303</v>
          </cell>
          <cell r="I1333" t="str">
            <v>1404</v>
          </cell>
          <cell r="J1333" t="str">
            <v>4712</v>
          </cell>
          <cell r="K1333" t="str">
            <v>491-03291</v>
          </cell>
          <cell r="L1333" t="str">
            <v>266</v>
          </cell>
          <cell r="M1333" t="str">
            <v>OK56M</v>
          </cell>
          <cell r="N1333" t="str">
            <v>64</v>
          </cell>
        </row>
        <row r="1334">
          <cell r="A1334" t="str">
            <v>STACJA ROBOCZA</v>
          </cell>
          <cell r="B1334" t="str">
            <v>DELL Optiplex GX1M 350</v>
          </cell>
          <cell r="C1334" t="str">
            <v>491-3604</v>
          </cell>
          <cell r="D1334" t="str">
            <v>PKGN5</v>
          </cell>
          <cell r="E1334" t="str">
            <v xml:space="preserve">WT </v>
          </cell>
          <cell r="F1334" t="str">
            <v xml:space="preserve">WOJCIECHOWSKA            DANUTA         </v>
          </cell>
          <cell r="G1334" t="str">
            <v>U-11</v>
          </cell>
          <cell r="H1334" t="str">
            <v>804</v>
          </cell>
          <cell r="I1334" t="str">
            <v>12-60</v>
          </cell>
          <cell r="J1334" t="str">
            <v>1103</v>
          </cell>
          <cell r="K1334" t="str">
            <v>491-03604</v>
          </cell>
          <cell r="L1334" t="str">
            <v>350</v>
          </cell>
          <cell r="M1334" t="str">
            <v/>
          </cell>
          <cell r="N1334" t="str">
            <v>64</v>
          </cell>
        </row>
        <row r="1335">
          <cell r="A1335" t="str">
            <v>STACJA ROBOCZA</v>
          </cell>
          <cell r="B1335" t="str">
            <v>COMPAQ DESKPRO EXD PIII 733</v>
          </cell>
          <cell r="C1335" t="str">
            <v>491-4331</v>
          </cell>
          <cell r="D1335" t="str">
            <v>8036FR4ZE439</v>
          </cell>
          <cell r="E1335" t="str">
            <v xml:space="preserve">WT </v>
          </cell>
          <cell r="F1335" t="str">
            <v xml:space="preserve">GRZESIŃSKI               MIROSŁAW       </v>
          </cell>
          <cell r="G1335" t="str">
            <v>U-12</v>
          </cell>
          <cell r="H1335" t="str">
            <v>303</v>
          </cell>
          <cell r="I1335" t="str">
            <v>14-04</v>
          </cell>
          <cell r="J1335" t="str">
            <v>3606</v>
          </cell>
          <cell r="K1335" t="str">
            <v>491-04331</v>
          </cell>
          <cell r="L1335" t="str">
            <v>733</v>
          </cell>
          <cell r="M1335" t="str">
            <v/>
          </cell>
          <cell r="N1335" t="str">
            <v>127</v>
          </cell>
        </row>
        <row r="1336">
          <cell r="A1336" t="str">
            <v>NOTEBOOK</v>
          </cell>
          <cell r="B1336" t="str">
            <v>COMPAQ ARMADA E500  PIII 600</v>
          </cell>
          <cell r="C1336" t="str">
            <v>491-4353</v>
          </cell>
          <cell r="D1336" t="str">
            <v>7J0ADN98Y00F</v>
          </cell>
          <cell r="E1336" t="str">
            <v xml:space="preserve">WT </v>
          </cell>
          <cell r="F1336" t="str">
            <v xml:space="preserve">GRZESIŃSKI               MIROSŁAW       </v>
          </cell>
          <cell r="G1336" t="str">
            <v>U-12</v>
          </cell>
          <cell r="H1336" t="str">
            <v>303</v>
          </cell>
          <cell r="I1336" t="str">
            <v>14-04</v>
          </cell>
          <cell r="J1336" t="str">
            <v>3606</v>
          </cell>
          <cell r="K1336" t="str">
            <v/>
          </cell>
          <cell r="L1336" t="str">
            <v>600</v>
          </cell>
          <cell r="M1336" t="str">
            <v/>
          </cell>
          <cell r="N1336" t="str">
            <v/>
          </cell>
        </row>
        <row r="1337">
          <cell r="A1337" t="str">
            <v>STACJA ROBOCZA</v>
          </cell>
          <cell r="B1337" t="str">
            <v>DELL Optiplex GX150</v>
          </cell>
          <cell r="C1337" t="str">
            <v>491-4758</v>
          </cell>
          <cell r="D1337" t="str">
            <v>99QX60J</v>
          </cell>
          <cell r="E1337" t="str">
            <v xml:space="preserve">WU </v>
          </cell>
          <cell r="F1337" t="str">
            <v xml:space="preserve">STEFANEK                 KAZIMIERZ      </v>
          </cell>
          <cell r="G1337" t="str">
            <v>U-3</v>
          </cell>
          <cell r="H1337" t="str">
            <v>304</v>
          </cell>
          <cell r="I1337" t="str">
            <v>11-04</v>
          </cell>
          <cell r="J1337" t="str">
            <v>892</v>
          </cell>
          <cell r="K1337" t="str">
            <v>491-04758</v>
          </cell>
          <cell r="L1337" t="str">
            <v>1000</v>
          </cell>
          <cell r="M1337" t="str">
            <v/>
          </cell>
          <cell r="N1337" t="str">
            <v>255</v>
          </cell>
        </row>
        <row r="1338">
          <cell r="A1338" t="str">
            <v>STACJA ROBOCZA</v>
          </cell>
          <cell r="B1338" t="str">
            <v>DELL Optiplex GX1L 266</v>
          </cell>
          <cell r="C1338" t="str">
            <v>491-3292</v>
          </cell>
          <cell r="D1338" t="str">
            <v>NM17Z</v>
          </cell>
          <cell r="E1338" t="str">
            <v xml:space="preserve">WU </v>
          </cell>
          <cell r="F1338" t="str">
            <v xml:space="preserve">TUTAK                    RYSZARD        </v>
          </cell>
          <cell r="G1338" t="str">
            <v>U-12</v>
          </cell>
          <cell r="H1338" t="str">
            <v>208</v>
          </cell>
          <cell r="I1338" t="str">
            <v>28-52</v>
          </cell>
          <cell r="J1338" t="str">
            <v>1007</v>
          </cell>
          <cell r="K1338" t="str">
            <v>491-03292</v>
          </cell>
          <cell r="L1338" t="str">
            <v>266</v>
          </cell>
          <cell r="M1338" t="str">
            <v/>
          </cell>
          <cell r="N1338" t="str">
            <v>96</v>
          </cell>
        </row>
        <row r="1339">
          <cell r="A1339" t="str">
            <v>STACJA ROBOCZA</v>
          </cell>
          <cell r="B1339" t="str">
            <v>NEC PMVT Desktop P III 450</v>
          </cell>
          <cell r="C1339" t="str">
            <v>491-3830</v>
          </cell>
          <cell r="D1339" t="str">
            <v>0215109</v>
          </cell>
          <cell r="E1339" t="str">
            <v xml:space="preserve">WU </v>
          </cell>
          <cell r="F1339" t="str">
            <v xml:space="preserve">DZIUBA                   ANDRZEJ        </v>
          </cell>
          <cell r="G1339" t="str">
            <v>U-3</v>
          </cell>
          <cell r="H1339" t="str">
            <v>207A</v>
          </cell>
          <cell r="I1339" t="str">
            <v>21-47</v>
          </cell>
          <cell r="J1339" t="str">
            <v>151</v>
          </cell>
          <cell r="K1339" t="str">
            <v>491-03830</v>
          </cell>
          <cell r="L1339" t="str">
            <v>450</v>
          </cell>
          <cell r="M1339" t="str">
            <v/>
          </cell>
          <cell r="N1339" t="str">
            <v>128</v>
          </cell>
        </row>
        <row r="1340">
          <cell r="A1340" t="str">
            <v>STACJA ROBOCZA</v>
          </cell>
          <cell r="B1340" t="str">
            <v>KOMPUTER 486DX</v>
          </cell>
          <cell r="C1340" t="str">
            <v>491-1620/11316</v>
          </cell>
          <cell r="D1340" t="str">
            <v>11316/075</v>
          </cell>
          <cell r="E1340" t="str">
            <v xml:space="preserve">WU </v>
          </cell>
          <cell r="F1340" t="str">
            <v xml:space="preserve">ZARZYCKA                 ANNA           </v>
          </cell>
          <cell r="G1340" t="str">
            <v>U-3</v>
          </cell>
          <cell r="H1340" t="str">
            <v>301</v>
          </cell>
          <cell r="I1340" t="str">
            <v>22-83</v>
          </cell>
          <cell r="J1340" t="str">
            <v>8201</v>
          </cell>
          <cell r="K1340" t="str">
            <v>491-01620-11316</v>
          </cell>
          <cell r="L1340" t="str">
            <v>366</v>
          </cell>
          <cell r="M1340" t="str">
            <v/>
          </cell>
          <cell r="N1340" t="str">
            <v>64</v>
          </cell>
        </row>
        <row r="1341">
          <cell r="A1341" t="str">
            <v>STACJA ROBOCZA</v>
          </cell>
          <cell r="B1341" t="str">
            <v>COMPAQ DESKPRO EXD PIII 733</v>
          </cell>
          <cell r="C1341" t="str">
            <v>491-4313</v>
          </cell>
          <cell r="D1341" t="str">
            <v>8036FR4ZE393</v>
          </cell>
          <cell r="E1341" t="str">
            <v xml:space="preserve">WU </v>
          </cell>
          <cell r="F1341" t="str">
            <v xml:space="preserve">WIŚNIEWSKI               EUGENIUSZ      </v>
          </cell>
          <cell r="G1341" t="str">
            <v>U-3</v>
          </cell>
          <cell r="H1341" t="str">
            <v>305B</v>
          </cell>
          <cell r="I1341" t="str">
            <v>27-49</v>
          </cell>
          <cell r="J1341" t="str">
            <v>1112</v>
          </cell>
          <cell r="K1341" t="str">
            <v>491-04313</v>
          </cell>
          <cell r="L1341" t="str">
            <v>733</v>
          </cell>
          <cell r="M1341" t="str">
            <v/>
          </cell>
          <cell r="N1341" t="str">
            <v>255</v>
          </cell>
        </row>
        <row r="1342">
          <cell r="A1342" t="str">
            <v>STACJA ROBOCZA</v>
          </cell>
          <cell r="B1342" t="str">
            <v>DELL Optiplex GX1L 350</v>
          </cell>
          <cell r="C1342" t="str">
            <v>491-3522</v>
          </cell>
          <cell r="D1342" t="str">
            <v>PKGPG</v>
          </cell>
          <cell r="E1342" t="str">
            <v xml:space="preserve">WU </v>
          </cell>
          <cell r="F1342" t="str">
            <v xml:space="preserve">SZYPROWSKA               MARIA          </v>
          </cell>
          <cell r="G1342" t="str">
            <v>U-2/3</v>
          </cell>
          <cell r="H1342" t="str">
            <v>312</v>
          </cell>
          <cell r="I1342" t="str">
            <v>10-88</v>
          </cell>
          <cell r="J1342" t="str">
            <v>210</v>
          </cell>
          <cell r="K1342" t="str">
            <v>491-03522</v>
          </cell>
          <cell r="L1342" t="str">
            <v>350</v>
          </cell>
          <cell r="M1342" t="str">
            <v/>
          </cell>
          <cell r="N1342" t="str">
            <v>128</v>
          </cell>
        </row>
        <row r="1343">
          <cell r="A1343" t="str">
            <v>STACJA ROBOCZA</v>
          </cell>
          <cell r="B1343" t="str">
            <v>NEC PowerMate VT Destop P III 450</v>
          </cell>
          <cell r="C1343" t="str">
            <v>491-3855</v>
          </cell>
          <cell r="D1343" t="str">
            <v>0227109</v>
          </cell>
          <cell r="E1343" t="str">
            <v xml:space="preserve">WU </v>
          </cell>
          <cell r="F1343" t="str">
            <v xml:space="preserve">WALORYSZAK               ZYGMUNT        </v>
          </cell>
          <cell r="G1343" t="str">
            <v>U-3</v>
          </cell>
          <cell r="H1343" t="str">
            <v>305B</v>
          </cell>
          <cell r="I1343" t="str">
            <v>18-23</v>
          </cell>
          <cell r="J1343" t="str">
            <v>1039</v>
          </cell>
          <cell r="K1343" t="str">
            <v>491-03855</v>
          </cell>
          <cell r="L1343" t="str">
            <v>450</v>
          </cell>
          <cell r="M1343" t="str">
            <v/>
          </cell>
          <cell r="N1343" t="str">
            <v>192</v>
          </cell>
        </row>
        <row r="1344">
          <cell r="A1344" t="str">
            <v>STACJA ROBOCZA</v>
          </cell>
          <cell r="B1344" t="str">
            <v>DELL Optiplex GX1L 350</v>
          </cell>
          <cell r="C1344" t="str">
            <v>491-3519</v>
          </cell>
          <cell r="D1344" t="str">
            <v>PKGN2</v>
          </cell>
          <cell r="E1344" t="str">
            <v xml:space="preserve">WU </v>
          </cell>
          <cell r="F1344" t="str">
            <v xml:space="preserve">STOPYRA                  GABRIELA       </v>
          </cell>
          <cell r="G1344" t="str">
            <v>U-3</v>
          </cell>
          <cell r="H1344" t="str">
            <v>301</v>
          </cell>
          <cell r="I1344" t="str">
            <v>21-47</v>
          </cell>
          <cell r="J1344" t="str">
            <v>441</v>
          </cell>
          <cell r="K1344" t="str">
            <v>491-03519</v>
          </cell>
          <cell r="L1344" t="str">
            <v>350</v>
          </cell>
          <cell r="M1344" t="str">
            <v/>
          </cell>
          <cell r="N1344" t="str">
            <v>128</v>
          </cell>
        </row>
        <row r="1345">
          <cell r="A1345" t="str">
            <v>STACJA ROBOCZA</v>
          </cell>
          <cell r="B1345" t="str">
            <v>DELL Optiplex GX1M 350</v>
          </cell>
          <cell r="C1345" t="str">
            <v>491-3570</v>
          </cell>
          <cell r="D1345" t="str">
            <v>PKGPZ</v>
          </cell>
          <cell r="E1345" t="str">
            <v xml:space="preserve">WU </v>
          </cell>
          <cell r="F1345" t="str">
            <v xml:space="preserve">MODLIŃSKI                TADEUSZ        </v>
          </cell>
          <cell r="G1345" t="str">
            <v>U-3</v>
          </cell>
          <cell r="H1345" t="str">
            <v>304B</v>
          </cell>
          <cell r="I1345" t="str">
            <v>18-50</v>
          </cell>
          <cell r="J1345" t="str">
            <v>570</v>
          </cell>
          <cell r="K1345" t="str">
            <v>491-03570</v>
          </cell>
          <cell r="L1345" t="str">
            <v>350</v>
          </cell>
          <cell r="M1345" t="str">
            <v/>
          </cell>
          <cell r="N1345" t="str">
            <v>64</v>
          </cell>
        </row>
        <row r="1346">
          <cell r="A1346" t="str">
            <v>STACJA ROBOCZA</v>
          </cell>
          <cell r="B1346" t="str">
            <v>NEC Direction Minitower P III 450</v>
          </cell>
          <cell r="C1346" t="str">
            <v>491-3769</v>
          </cell>
          <cell r="D1346" t="str">
            <v>0166109</v>
          </cell>
          <cell r="E1346" t="str">
            <v xml:space="preserve">WW </v>
          </cell>
          <cell r="F1346" t="str">
            <v xml:space="preserve">KRAWCZYK                 ANDRZEJ        </v>
          </cell>
          <cell r="G1346" t="str">
            <v>W6/2</v>
          </cell>
          <cell r="H1346" t="str">
            <v>103</v>
          </cell>
          <cell r="I1346" t="str">
            <v>14-63</v>
          </cell>
          <cell r="J1346" t="str">
            <v>366</v>
          </cell>
          <cell r="K1346" t="str">
            <v>491-03769</v>
          </cell>
          <cell r="L1346" t="str">
            <v>450</v>
          </cell>
          <cell r="M1346" t="str">
            <v/>
          </cell>
          <cell r="N1346" t="str">
            <v>256</v>
          </cell>
        </row>
        <row r="1347">
          <cell r="A1347" t="str">
            <v>STACJA ROBOCZA</v>
          </cell>
          <cell r="B1347" t="str">
            <v>KOMPUTER 386DX</v>
          </cell>
          <cell r="C1347" t="str">
            <v>491-2051</v>
          </cell>
          <cell r="D1347" t="str">
            <v>3799/053</v>
          </cell>
          <cell r="E1347" t="str">
            <v xml:space="preserve">WW </v>
          </cell>
          <cell r="F1347" t="str">
            <v xml:space="preserve">PAPROCKA                 RENATA         </v>
          </cell>
          <cell r="G1347" t="str">
            <v>W6/2</v>
          </cell>
          <cell r="H1347" t="str">
            <v>109</v>
          </cell>
          <cell r="I1347" t="str">
            <v>11-74</v>
          </cell>
          <cell r="J1347" t="str">
            <v>807</v>
          </cell>
          <cell r="K1347" t="str">
            <v/>
          </cell>
          <cell r="L1347" t="str">
            <v>0</v>
          </cell>
          <cell r="M1347" t="str">
            <v/>
          </cell>
          <cell r="N1347" t="str">
            <v/>
          </cell>
        </row>
        <row r="1348">
          <cell r="A1348" t="str">
            <v>STACJA ROBOCZA</v>
          </cell>
          <cell r="B1348" t="str">
            <v>DELL Optiplex GX260 SD</v>
          </cell>
          <cell r="C1348" t="str">
            <v>491-5024</v>
          </cell>
          <cell r="D1348" t="str">
            <v>6NPFL0J</v>
          </cell>
          <cell r="E1348" t="str">
            <v xml:space="preserve">WW </v>
          </cell>
          <cell r="F1348" t="str">
            <v xml:space="preserve">GATNIEJEWSKI             MAREK          </v>
          </cell>
          <cell r="G1348" t="str">
            <v>W6/2</v>
          </cell>
          <cell r="H1348" t="str">
            <v>101</v>
          </cell>
          <cell r="I1348" t="str">
            <v>13-08</v>
          </cell>
          <cell r="J1348" t="str">
            <v>220</v>
          </cell>
          <cell r="K1348" t="str">
            <v>491-05024</v>
          </cell>
          <cell r="L1348" t="str">
            <v>2400</v>
          </cell>
          <cell r="M1348" t="str">
            <v/>
          </cell>
          <cell r="N1348" t="str">
            <v>254</v>
          </cell>
        </row>
        <row r="1349">
          <cell r="A1349" t="str">
            <v>STACJA ROBOCZA</v>
          </cell>
          <cell r="B1349" t="str">
            <v>COMPAQ DESKPRO EXD PIII 733</v>
          </cell>
          <cell r="C1349" t="str">
            <v>491-4407</v>
          </cell>
          <cell r="D1349" t="str">
            <v>8036FR4ZE220</v>
          </cell>
          <cell r="E1349" t="str">
            <v xml:space="preserve">WW </v>
          </cell>
          <cell r="F1349" t="str">
            <v xml:space="preserve">PAPROCKA                 RENATA         </v>
          </cell>
          <cell r="G1349" t="str">
            <v>W6/2</v>
          </cell>
          <cell r="H1349" t="str">
            <v>109</v>
          </cell>
          <cell r="I1349" t="str">
            <v>11-74</v>
          </cell>
          <cell r="J1349" t="str">
            <v>807</v>
          </cell>
          <cell r="K1349" t="str">
            <v>491-04407</v>
          </cell>
          <cell r="L1349" t="str">
            <v>733</v>
          </cell>
          <cell r="M1349" t="str">
            <v/>
          </cell>
          <cell r="N1349" t="str">
            <v>127</v>
          </cell>
        </row>
        <row r="1350">
          <cell r="A1350" t="str">
            <v>STACJA ROBOCZA</v>
          </cell>
          <cell r="B1350" t="str">
            <v>DELL Optiplex GX1MT 350</v>
          </cell>
          <cell r="C1350" t="str">
            <v>491-3512</v>
          </cell>
          <cell r="D1350" t="str">
            <v>PKN30</v>
          </cell>
          <cell r="E1350" t="str">
            <v xml:space="preserve">WW </v>
          </cell>
          <cell r="F1350" t="str">
            <v xml:space="preserve">GALEWSKI                 JAN            </v>
          </cell>
          <cell r="G1350" t="str">
            <v>W6/2</v>
          </cell>
          <cell r="H1350" t="str">
            <v>1</v>
          </cell>
          <cell r="I1350" t="str">
            <v>14-46</v>
          </cell>
          <cell r="J1350" t="str">
            <v>260</v>
          </cell>
          <cell r="K1350" t="str">
            <v>491-03512</v>
          </cell>
          <cell r="L1350" t="str">
            <v>350</v>
          </cell>
          <cell r="M1350" t="str">
            <v/>
          </cell>
          <cell r="N1350" t="str">
            <v>64</v>
          </cell>
        </row>
        <row r="1351">
          <cell r="A1351" t="str">
            <v>STACJA ROBOCZA</v>
          </cell>
          <cell r="B1351" t="str">
            <v>DELL Optiplex GX150</v>
          </cell>
          <cell r="C1351" t="str">
            <v>491-4812</v>
          </cell>
          <cell r="D1351" t="str">
            <v>4TPX60J</v>
          </cell>
          <cell r="E1351" t="str">
            <v xml:space="preserve">WW </v>
          </cell>
          <cell r="F1351" t="str">
            <v xml:space="preserve">ROJEWSKI                 ZDZISŁAW       </v>
          </cell>
          <cell r="G1351" t="str">
            <v>W6/2</v>
          </cell>
          <cell r="H1351" t="str">
            <v>21</v>
          </cell>
          <cell r="I1351" t="str">
            <v>22-60</v>
          </cell>
          <cell r="J1351" t="str">
            <v>860</v>
          </cell>
          <cell r="K1351" t="str">
            <v>491-04812</v>
          </cell>
          <cell r="L1351" t="str">
            <v>1000</v>
          </cell>
          <cell r="M1351" t="str">
            <v/>
          </cell>
          <cell r="N1351" t="str">
            <v>255</v>
          </cell>
        </row>
        <row r="1352">
          <cell r="A1352" t="str">
            <v>STACJA ROBOCZA</v>
          </cell>
          <cell r="B1352" t="str">
            <v>DELL Optiplex GX1L 266</v>
          </cell>
          <cell r="C1352" t="str">
            <v>491-3367</v>
          </cell>
          <cell r="D1352" t="str">
            <v>NM1BS</v>
          </cell>
          <cell r="E1352" t="str">
            <v xml:space="preserve">WW </v>
          </cell>
          <cell r="F1352" t="str">
            <v xml:space="preserve">KALECIŃSKI               SYLWERIUSZ     </v>
          </cell>
          <cell r="G1352" t="str">
            <v>W6/2</v>
          </cell>
          <cell r="H1352" t="str">
            <v>108</v>
          </cell>
          <cell r="I1352" t="str">
            <v>25-72</v>
          </cell>
          <cell r="J1352" t="str">
            <v>457</v>
          </cell>
          <cell r="K1352" t="str">
            <v>491-03367</v>
          </cell>
          <cell r="L1352" t="str">
            <v>266</v>
          </cell>
          <cell r="M1352" t="str">
            <v/>
          </cell>
          <cell r="N1352" t="str">
            <v>96</v>
          </cell>
        </row>
        <row r="1353">
          <cell r="A1353" t="str">
            <v>STACJA ROBOCZA</v>
          </cell>
          <cell r="B1353" t="str">
            <v>ZENITH Z STATION P200</v>
          </cell>
          <cell r="C1353" t="str">
            <v>491-3049</v>
          </cell>
          <cell r="D1353" t="str">
            <v>GVDD72904636</v>
          </cell>
          <cell r="E1353" t="str">
            <v xml:space="preserve">WW </v>
          </cell>
          <cell r="F1353" t="str">
            <v xml:space="preserve">GATNIEJEWSKI             MAREK          </v>
          </cell>
          <cell r="G1353" t="str">
            <v>W6/2</v>
          </cell>
          <cell r="H1353" t="str">
            <v>101</v>
          </cell>
          <cell r="I1353" t="str">
            <v>13-08</v>
          </cell>
          <cell r="J1353" t="str">
            <v>220</v>
          </cell>
          <cell r="K1353" t="str">
            <v>491-03049</v>
          </cell>
          <cell r="L1353" t="str">
            <v>200</v>
          </cell>
          <cell r="M1353" t="str">
            <v>OK56J</v>
          </cell>
          <cell r="N1353" t="str">
            <v>96</v>
          </cell>
        </row>
        <row r="1354">
          <cell r="A1354" t="str">
            <v>STACJA ROBOCZA</v>
          </cell>
          <cell r="B1354" t="str">
            <v>KOMPUTER PC/AT</v>
          </cell>
          <cell r="C1354" t="str">
            <v>491-1620/1695</v>
          </cell>
          <cell r="D1354" t="str">
            <v>238109</v>
          </cell>
          <cell r="E1354" t="str">
            <v xml:space="preserve">WW </v>
          </cell>
          <cell r="F1354" t="str">
            <v xml:space="preserve">KACZMAREK                ANNA           </v>
          </cell>
          <cell r="G1354" t="str">
            <v>W6/2</v>
          </cell>
          <cell r="H1354" t="str">
            <v>104</v>
          </cell>
          <cell r="I1354" t="str">
            <v>29-70</v>
          </cell>
          <cell r="J1354" t="str">
            <v>275</v>
          </cell>
          <cell r="K1354" t="str">
            <v>491-01620-1695</v>
          </cell>
          <cell r="L1354" t="str">
            <v>500</v>
          </cell>
          <cell r="M1354" t="str">
            <v>OK56J</v>
          </cell>
          <cell r="N1354" t="str">
            <v>128</v>
          </cell>
        </row>
        <row r="1355">
          <cell r="A1355" t="str">
            <v>STACJA ROBOCZA</v>
          </cell>
          <cell r="B1355" t="str">
            <v>DELL Optiplex GX150</v>
          </cell>
          <cell r="C1355" t="str">
            <v>491-4810</v>
          </cell>
          <cell r="D1355" t="str">
            <v>CM3Y60J</v>
          </cell>
          <cell r="E1355" t="str">
            <v xml:space="preserve">WW </v>
          </cell>
          <cell r="F1355" t="str">
            <v xml:space="preserve">MUSIAŁ                   MIROSŁAW       </v>
          </cell>
          <cell r="G1355" t="str">
            <v>W6/2</v>
          </cell>
          <cell r="H1355" t="str">
            <v>110</v>
          </cell>
          <cell r="I1355" t="str">
            <v>11-74</v>
          </cell>
          <cell r="J1355" t="str">
            <v>578</v>
          </cell>
          <cell r="K1355" t="str">
            <v>491-04810</v>
          </cell>
          <cell r="L1355" t="str">
            <v>1000</v>
          </cell>
          <cell r="M1355" t="str">
            <v/>
          </cell>
          <cell r="N1355" t="str">
            <v>255</v>
          </cell>
        </row>
        <row r="1356">
          <cell r="A1356" t="str">
            <v>STACJA ROBOCZA</v>
          </cell>
          <cell r="B1356" t="str">
            <v>NEC PMVT Desktop P III 450</v>
          </cell>
          <cell r="C1356" t="str">
            <v>491-3806</v>
          </cell>
          <cell r="D1356" t="str">
            <v>0231109</v>
          </cell>
          <cell r="E1356" t="str">
            <v xml:space="preserve">WW </v>
          </cell>
          <cell r="F1356" t="str">
            <v xml:space="preserve">PŁAZA                    ZBIGNIEW       </v>
          </cell>
          <cell r="G1356" t="str">
            <v>W6/2</v>
          </cell>
          <cell r="H1356" t="str">
            <v>103</v>
          </cell>
          <cell r="I1356" t="str">
            <v>13-46</v>
          </cell>
          <cell r="J1356" t="str">
            <v>7321</v>
          </cell>
          <cell r="K1356" t="str">
            <v>491-03806</v>
          </cell>
          <cell r="L1356" t="str">
            <v>450</v>
          </cell>
          <cell r="M1356" t="str">
            <v/>
          </cell>
          <cell r="N1356" t="str">
            <v>128</v>
          </cell>
        </row>
        <row r="1357">
          <cell r="A1357" t="str">
            <v>STACJA ROBOCZA</v>
          </cell>
          <cell r="B1357" t="str">
            <v>DELL Optiplex GX150</v>
          </cell>
          <cell r="C1357" t="str">
            <v>491-4811</v>
          </cell>
          <cell r="D1357" t="str">
            <v>8M3Y60J</v>
          </cell>
          <cell r="E1357" t="str">
            <v xml:space="preserve">WW </v>
          </cell>
          <cell r="F1357" t="str">
            <v xml:space="preserve">PAWŁOWICZ                NORBERT        </v>
          </cell>
          <cell r="G1357" t="str">
            <v>W6/2</v>
          </cell>
          <cell r="H1357" t="str">
            <v>44</v>
          </cell>
          <cell r="I1357" t="str">
            <v>14-62</v>
          </cell>
          <cell r="J1357" t="str">
            <v>9320</v>
          </cell>
          <cell r="K1357" t="str">
            <v>491-04811</v>
          </cell>
          <cell r="L1357" t="str">
            <v>1000</v>
          </cell>
          <cell r="M1357" t="str">
            <v/>
          </cell>
          <cell r="N1357" t="str">
            <v>255</v>
          </cell>
        </row>
        <row r="1358">
          <cell r="A1358" t="str">
            <v>STACJA ROBOCZA</v>
          </cell>
          <cell r="B1358" t="str">
            <v>ZENITH Z STATION P166</v>
          </cell>
          <cell r="C1358" t="str">
            <v>491-2975</v>
          </cell>
          <cell r="D1358" t="str">
            <v>GVDD72904933</v>
          </cell>
          <cell r="E1358" t="str">
            <v xml:space="preserve">WW </v>
          </cell>
          <cell r="F1358" t="str">
            <v xml:space="preserve">OSTROWICZ                ARKADIUSZ      </v>
          </cell>
          <cell r="G1358" t="str">
            <v>S-7</v>
          </cell>
          <cell r="H1358" t="str">
            <v>S-7</v>
          </cell>
          <cell r="I1358" t="str">
            <v>17-82</v>
          </cell>
          <cell r="J1358" t="str">
            <v>689</v>
          </cell>
          <cell r="K1358" t="str">
            <v>491-02975</v>
          </cell>
          <cell r="L1358" t="str">
            <v>166</v>
          </cell>
          <cell r="M1358" t="str">
            <v/>
          </cell>
          <cell r="N1358" t="str">
            <v>128</v>
          </cell>
        </row>
        <row r="1359">
          <cell r="A1359" t="str">
            <v>STACJA ROBOCZA</v>
          </cell>
          <cell r="B1359" t="str">
            <v>DELL Optiplex GX150</v>
          </cell>
          <cell r="C1359" t="str">
            <v>491-4809</v>
          </cell>
          <cell r="D1359" t="str">
            <v>7L3Y60J</v>
          </cell>
          <cell r="E1359" t="str">
            <v xml:space="preserve">WW </v>
          </cell>
          <cell r="F1359" t="str">
            <v xml:space="preserve">ZIELIŃSKI                SŁAWOMIR       </v>
          </cell>
          <cell r="G1359" t="str">
            <v>U-6.2</v>
          </cell>
          <cell r="H1359" t="str">
            <v>45</v>
          </cell>
          <cell r="I1359" t="str">
            <v>14-45</v>
          </cell>
          <cell r="J1359" t="str">
            <v>1147</v>
          </cell>
          <cell r="K1359" t="str">
            <v>491-04809</v>
          </cell>
          <cell r="L1359" t="str">
            <v>1000</v>
          </cell>
          <cell r="M1359" t="str">
            <v/>
          </cell>
          <cell r="N1359" t="str">
            <v>255</v>
          </cell>
        </row>
        <row r="1360">
          <cell r="A1360" t="str">
            <v>STACJA ROBOCZA</v>
          </cell>
          <cell r="B1360" t="str">
            <v>DELL Optiplex GX1L 266</v>
          </cell>
          <cell r="C1360" t="str">
            <v>491-3369</v>
          </cell>
          <cell r="D1360" t="str">
            <v>NM1C5</v>
          </cell>
          <cell r="E1360" t="str">
            <v xml:space="preserve">WW </v>
          </cell>
          <cell r="F1360" t="str">
            <v xml:space="preserve">WARCHOLIŃSKA             BOŻENA         </v>
          </cell>
          <cell r="G1360" t="str">
            <v>W6/2</v>
          </cell>
          <cell r="H1360" t="str">
            <v>102</v>
          </cell>
          <cell r="I1360" t="str">
            <v/>
          </cell>
          <cell r="J1360" t="str">
            <v>8236</v>
          </cell>
          <cell r="K1360" t="str">
            <v>491-03369</v>
          </cell>
          <cell r="L1360" t="str">
            <v>266</v>
          </cell>
          <cell r="M1360" t="str">
            <v/>
          </cell>
          <cell r="N1360" t="str">
            <v>128</v>
          </cell>
        </row>
        <row r="1361">
          <cell r="A1361" t="str">
            <v>STACJA ROBOCZA</v>
          </cell>
          <cell r="B1361" t="str">
            <v>NEC PowerMate VT Destop P III 450</v>
          </cell>
          <cell r="C1361" t="str">
            <v>491-4020</v>
          </cell>
          <cell r="D1361" t="str">
            <v>0194109</v>
          </cell>
          <cell r="E1361" t="str">
            <v xml:space="preserve">WZ </v>
          </cell>
          <cell r="F1361" t="str">
            <v xml:space="preserve">KABZIŃSKA                MAŁGORZATA     </v>
          </cell>
          <cell r="G1361" t="str">
            <v>U-12</v>
          </cell>
          <cell r="H1361" t="str">
            <v>300</v>
          </cell>
          <cell r="I1361" t="str">
            <v>16-84</v>
          </cell>
          <cell r="J1361" t="str">
            <v>538</v>
          </cell>
          <cell r="K1361" t="str">
            <v>491-04020</v>
          </cell>
          <cell r="L1361" t="str">
            <v>450</v>
          </cell>
          <cell r="M1361" t="str">
            <v>OK56M</v>
          </cell>
          <cell r="N1361" t="str">
            <v>64</v>
          </cell>
        </row>
        <row r="1362">
          <cell r="A1362" t="str">
            <v>STACJA ROBOCZA</v>
          </cell>
          <cell r="B1362" t="str">
            <v>DELL Optiplex GX1L 266</v>
          </cell>
          <cell r="C1362" t="str">
            <v>491-3303</v>
          </cell>
          <cell r="D1362" t="str">
            <v>NM18J</v>
          </cell>
          <cell r="E1362" t="str">
            <v xml:space="preserve">WZ </v>
          </cell>
          <cell r="F1362" t="str">
            <v xml:space="preserve">GORCZYCA                 MARIUSZ        </v>
          </cell>
          <cell r="G1362" t="str">
            <v>U-12</v>
          </cell>
          <cell r="H1362" t="str">
            <v>204</v>
          </cell>
          <cell r="I1362" t="str">
            <v>17-78</v>
          </cell>
          <cell r="J1362" t="str">
            <v>274</v>
          </cell>
          <cell r="K1362" t="str">
            <v>491-03303</v>
          </cell>
          <cell r="L1362" t="str">
            <v>266</v>
          </cell>
          <cell r="M1362" t="str">
            <v/>
          </cell>
          <cell r="N1362" t="str">
            <v>192</v>
          </cell>
        </row>
        <row r="1363">
          <cell r="A1363" t="str">
            <v>NOTEBOOK</v>
          </cell>
          <cell r="B1363" t="str">
            <v>Dell Latitude CPi 300XT</v>
          </cell>
          <cell r="C1363" t="str">
            <v>491-3614</v>
          </cell>
          <cell r="D1363" t="str">
            <v>ZL6LV</v>
          </cell>
          <cell r="E1363" t="str">
            <v xml:space="preserve">WZ </v>
          </cell>
          <cell r="F1363" t="str">
            <v xml:space="preserve">STĘPIEŃ                  MARIUSZ        </v>
          </cell>
          <cell r="G1363" t="str">
            <v>U-12</v>
          </cell>
          <cell r="H1363" t="str">
            <v>331</v>
          </cell>
          <cell r="I1363" t="str">
            <v>15-23</v>
          </cell>
          <cell r="J1363" t="str">
            <v>9150</v>
          </cell>
          <cell r="K1363" t="str">
            <v>491-03614</v>
          </cell>
          <cell r="L1363" t="str">
            <v>300</v>
          </cell>
          <cell r="M1363" t="str">
            <v/>
          </cell>
          <cell r="N1363" t="str">
            <v>64</v>
          </cell>
        </row>
        <row r="1364">
          <cell r="A1364" t="str">
            <v>STACJA ROBOCZA</v>
          </cell>
          <cell r="B1364" t="str">
            <v>NEC PowerMate VT Destop P III 450</v>
          </cell>
          <cell r="C1364" t="str">
            <v>491-4039</v>
          </cell>
          <cell r="D1364" t="str">
            <v>0222109</v>
          </cell>
          <cell r="E1364" t="str">
            <v xml:space="preserve">WZ </v>
          </cell>
          <cell r="F1364" t="str">
            <v xml:space="preserve">NOWAKOWSKI               KRZYSZTOF      </v>
          </cell>
          <cell r="G1364" t="str">
            <v>U-12</v>
          </cell>
          <cell r="H1364" t="str">
            <v>343A</v>
          </cell>
          <cell r="I1364" t="str">
            <v>16-90</v>
          </cell>
          <cell r="J1364" t="str">
            <v>667</v>
          </cell>
          <cell r="K1364" t="str">
            <v>491-04039</v>
          </cell>
          <cell r="L1364" t="str">
            <v>450</v>
          </cell>
          <cell r="M1364" t="str">
            <v/>
          </cell>
          <cell r="N1364" t="str">
            <v>128</v>
          </cell>
        </row>
        <row r="1365">
          <cell r="A1365" t="str">
            <v>STACJA ROBOCZA</v>
          </cell>
          <cell r="B1365" t="str">
            <v>DELL Optiplex GX150</v>
          </cell>
          <cell r="C1365" t="str">
            <v>491-4675</v>
          </cell>
          <cell r="D1365" t="str">
            <v>39QX60J</v>
          </cell>
          <cell r="E1365" t="str">
            <v xml:space="preserve">WZ </v>
          </cell>
          <cell r="F1365" t="str">
            <v xml:space="preserve">STĘPIEŃ                  MARIUSZ        </v>
          </cell>
          <cell r="G1365" t="str">
            <v>U-12</v>
          </cell>
          <cell r="H1365" t="str">
            <v>331</v>
          </cell>
          <cell r="I1365" t="str">
            <v>15-23</v>
          </cell>
          <cell r="J1365" t="str">
            <v>9150</v>
          </cell>
          <cell r="K1365" t="str">
            <v>491-04675</v>
          </cell>
          <cell r="L1365" t="str">
            <v>1000</v>
          </cell>
          <cell r="M1365" t="str">
            <v/>
          </cell>
          <cell r="N1365" t="str">
            <v>255</v>
          </cell>
        </row>
        <row r="1366">
          <cell r="A1366" t="str">
            <v>STACJA ROBOCZA</v>
          </cell>
          <cell r="B1366" t="str">
            <v>DELL Optiplex GX150</v>
          </cell>
          <cell r="C1366" t="str">
            <v>491-4676</v>
          </cell>
          <cell r="D1366" t="str">
            <v>G7QX60J</v>
          </cell>
          <cell r="E1366" t="str">
            <v xml:space="preserve">WZ </v>
          </cell>
          <cell r="F1366" t="str">
            <v xml:space="preserve">NOWAKOWSKI               KRZYSZTOF      </v>
          </cell>
          <cell r="G1366" t="str">
            <v>U-12</v>
          </cell>
          <cell r="H1366" t="str">
            <v>343A</v>
          </cell>
          <cell r="I1366" t="str">
            <v>16-90</v>
          </cell>
          <cell r="J1366" t="str">
            <v>667</v>
          </cell>
          <cell r="K1366" t="str">
            <v>491-04676</v>
          </cell>
          <cell r="L1366" t="str">
            <v>1000</v>
          </cell>
          <cell r="M1366" t="str">
            <v/>
          </cell>
          <cell r="N1366" t="str">
            <v>255</v>
          </cell>
        </row>
        <row r="1367">
          <cell r="A1367" t="str">
            <v>STACJA ROBOCZA</v>
          </cell>
          <cell r="B1367" t="str">
            <v>DELL Optiplex GX1L 350</v>
          </cell>
          <cell r="C1367" t="str">
            <v>491-3526</v>
          </cell>
          <cell r="D1367" t="str">
            <v>PKGN1</v>
          </cell>
          <cell r="E1367" t="str">
            <v xml:space="preserve">WZ </v>
          </cell>
          <cell r="F1367" t="str">
            <v xml:space="preserve">HENC                     MIROSŁAW       </v>
          </cell>
          <cell r="G1367" t="str">
            <v>U-12</v>
          </cell>
          <cell r="H1367" t="str">
            <v>343A</v>
          </cell>
          <cell r="I1367" t="str">
            <v>16-90</v>
          </cell>
          <cell r="J1367" t="str">
            <v>286</v>
          </cell>
          <cell r="K1367" t="str">
            <v>491-03526</v>
          </cell>
          <cell r="L1367" t="str">
            <v>350</v>
          </cell>
          <cell r="M1367" t="str">
            <v/>
          </cell>
          <cell r="N1367" t="str">
            <v>128</v>
          </cell>
        </row>
        <row r="1368">
          <cell r="A1368" t="str">
            <v>NOTEBOOK</v>
          </cell>
          <cell r="B1368" t="str">
            <v>Dell Latitude</v>
          </cell>
          <cell r="C1368" t="str">
            <v>491-3335</v>
          </cell>
          <cell r="D1368" t="str">
            <v>Z53KC</v>
          </cell>
          <cell r="E1368" t="str">
            <v xml:space="preserve">WZ </v>
          </cell>
          <cell r="F1368" t="str">
            <v xml:space="preserve">NOWAKOWSKI               KRZYSZTOF      </v>
          </cell>
          <cell r="G1368" t="str">
            <v>U-12</v>
          </cell>
          <cell r="H1368" t="str">
            <v>343A</v>
          </cell>
          <cell r="I1368" t="str">
            <v>16-90</v>
          </cell>
          <cell r="J1368" t="str">
            <v>667</v>
          </cell>
          <cell r="K1368" t="str">
            <v>DELLKN</v>
          </cell>
          <cell r="L1368" t="str">
            <v>233</v>
          </cell>
          <cell r="M1368" t="str">
            <v/>
          </cell>
          <cell r="N1368" t="str">
            <v/>
          </cell>
        </row>
        <row r="1369">
          <cell r="A1369" t="str">
            <v>STACJA ROBOCZA</v>
          </cell>
          <cell r="B1369" t="str">
            <v>NEC PMVT Desktop P III 450</v>
          </cell>
          <cell r="C1369" t="str">
            <v>491-3803</v>
          </cell>
          <cell r="D1369" t="str">
            <v>0226109</v>
          </cell>
          <cell r="E1369" t="str">
            <v xml:space="preserve">WZ </v>
          </cell>
          <cell r="F1369" t="str">
            <v xml:space="preserve">KULESZA                  JAN            </v>
          </cell>
          <cell r="G1369" t="str">
            <v>U-12</v>
          </cell>
          <cell r="H1369" t="str">
            <v>331</v>
          </cell>
          <cell r="I1369" t="str">
            <v>15-23</v>
          </cell>
          <cell r="J1369" t="str">
            <v>459</v>
          </cell>
          <cell r="K1369" t="str">
            <v>491-03803</v>
          </cell>
          <cell r="L1369" t="str">
            <v>450</v>
          </cell>
          <cell r="M1369" t="str">
            <v/>
          </cell>
          <cell r="N1369" t="str">
            <v>192</v>
          </cell>
        </row>
        <row r="1370">
          <cell r="A1370" t="str">
            <v>STACJA ROBOCZA</v>
          </cell>
          <cell r="B1370" t="str">
            <v>DELL Optiplex GX1L 266</v>
          </cell>
          <cell r="C1370" t="str">
            <v>491-3423</v>
          </cell>
          <cell r="D1370" t="str">
            <v>NM1J9</v>
          </cell>
          <cell r="E1370" t="str">
            <v xml:space="preserve">WZ </v>
          </cell>
          <cell r="F1370" t="str">
            <v xml:space="preserve">KABZIŃSKA                MAŁGORZATA     </v>
          </cell>
          <cell r="G1370" t="str">
            <v>U-12</v>
          </cell>
          <cell r="H1370" t="str">
            <v>300</v>
          </cell>
          <cell r="I1370" t="str">
            <v>16-84</v>
          </cell>
          <cell r="J1370" t="str">
            <v>538</v>
          </cell>
          <cell r="K1370" t="str">
            <v>491-03423</v>
          </cell>
          <cell r="L1370" t="str">
            <v>266</v>
          </cell>
          <cell r="M1370" t="str">
            <v/>
          </cell>
          <cell r="N1370" t="str">
            <v>128</v>
          </cell>
        </row>
        <row r="1371">
          <cell r="A1371" t="str">
            <v>STACJA ROBOCZA</v>
          </cell>
          <cell r="B1371" t="str">
            <v>KOMPUTER 486DX</v>
          </cell>
          <cell r="C1371" t="str">
            <v>491-1620/8817</v>
          </cell>
          <cell r="D1371" t="str">
            <v>8817/114</v>
          </cell>
          <cell r="E1371" t="str">
            <v xml:space="preserve">WZ </v>
          </cell>
          <cell r="F1371" t="str">
            <v xml:space="preserve">PRZYBYŁA                 JAN            </v>
          </cell>
          <cell r="G1371" t="str">
            <v>U-12</v>
          </cell>
          <cell r="H1371" t="str">
            <v>331</v>
          </cell>
          <cell r="I1371" t="str">
            <v>34-42</v>
          </cell>
          <cell r="J1371" t="str">
            <v>9123</v>
          </cell>
          <cell r="K1371" t="str">
            <v>491-01620-8817</v>
          </cell>
          <cell r="L1371" t="str">
            <v>500</v>
          </cell>
          <cell r="M1371" t="str">
            <v>OK56M</v>
          </cell>
          <cell r="N1371" t="str">
            <v>128</v>
          </cell>
        </row>
        <row r="1372">
          <cell r="A1372" t="str">
            <v>STACJA ROBOCZA</v>
          </cell>
          <cell r="B1372" t="str">
            <v>NEC PowerMate VT Destop P III 450</v>
          </cell>
          <cell r="C1372" t="str">
            <v>491-3900</v>
          </cell>
          <cell r="D1372" t="str">
            <v>0273109</v>
          </cell>
          <cell r="E1372" t="str">
            <v>WZR</v>
          </cell>
          <cell r="F1372" t="str">
            <v xml:space="preserve">MŁUDZIK                  TERESA         </v>
          </cell>
          <cell r="G1372" t="str">
            <v>U-12</v>
          </cell>
          <cell r="H1372" t="str">
            <v>340</v>
          </cell>
          <cell r="I1372" t="str">
            <v>28-03</v>
          </cell>
          <cell r="J1372" t="str">
            <v>593</v>
          </cell>
          <cell r="K1372" t="str">
            <v>491-03900</v>
          </cell>
          <cell r="L1372" t="str">
            <v>450</v>
          </cell>
          <cell r="M1372" t="str">
            <v/>
          </cell>
          <cell r="N1372" t="str">
            <v>64</v>
          </cell>
        </row>
        <row r="1373">
          <cell r="A1373" t="str">
            <v>STACJA ROBOCZA</v>
          </cell>
          <cell r="B1373" t="str">
            <v>DELL Optiplex GX1L 350</v>
          </cell>
          <cell r="C1373" t="str">
            <v>491-3529</v>
          </cell>
          <cell r="D1373" t="str">
            <v>PKGP7</v>
          </cell>
          <cell r="E1373" t="str">
            <v>WZR</v>
          </cell>
          <cell r="F1373" t="str">
            <v xml:space="preserve">PAPUGA                   STANISŁAW      </v>
          </cell>
          <cell r="G1373" t="str">
            <v>U-14</v>
          </cell>
          <cell r="H1373" t="str">
            <v>202</v>
          </cell>
          <cell r="I1373" t="str">
            <v>11-11</v>
          </cell>
          <cell r="J1373" t="str">
            <v>724</v>
          </cell>
          <cell r="K1373" t="str">
            <v>491-03529</v>
          </cell>
          <cell r="L1373" t="str">
            <v>350</v>
          </cell>
          <cell r="M1373" t="str">
            <v/>
          </cell>
          <cell r="N1373" t="str">
            <v>128</v>
          </cell>
        </row>
        <row r="1374">
          <cell r="A1374" t="str">
            <v>NOTEBOOK</v>
          </cell>
          <cell r="B1374" t="str">
            <v>DELL Latitude C640</v>
          </cell>
          <cell r="C1374" t="str">
            <v>491-5073</v>
          </cell>
          <cell r="D1374" t="str">
            <v>J3RGL0J</v>
          </cell>
          <cell r="E1374" t="str">
            <v>WZR</v>
          </cell>
          <cell r="F1374" t="str">
            <v xml:space="preserve">PAPUGA                   STANISŁAW      </v>
          </cell>
          <cell r="G1374" t="str">
            <v>U-14</v>
          </cell>
          <cell r="H1374" t="str">
            <v>202</v>
          </cell>
          <cell r="I1374" t="str">
            <v>11-11</v>
          </cell>
          <cell r="J1374" t="str">
            <v>724</v>
          </cell>
          <cell r="K1374" t="str">
            <v>491-05073</v>
          </cell>
          <cell r="L1374" t="str">
            <v>1800</v>
          </cell>
          <cell r="M1374" t="str">
            <v/>
          </cell>
          <cell r="N1374" t="str">
            <v>256</v>
          </cell>
        </row>
        <row r="1375">
          <cell r="A1375" t="str">
            <v>STACJA ROBOCZA</v>
          </cell>
          <cell r="B1375" t="str">
            <v>DELL Optiplex GX260 SD</v>
          </cell>
          <cell r="C1375" t="str">
            <v>491-5104</v>
          </cell>
          <cell r="D1375" t="str">
            <v>9KYGL0J</v>
          </cell>
          <cell r="E1375" t="str">
            <v>WZR</v>
          </cell>
          <cell r="F1375" t="str">
            <v xml:space="preserve">ALEKSANDROWICZ           LIDIA          </v>
          </cell>
          <cell r="G1375" t="str">
            <v>U-12</v>
          </cell>
          <cell r="H1375" t="str">
            <v>335</v>
          </cell>
          <cell r="I1375" t="str">
            <v>28-02</v>
          </cell>
          <cell r="J1375" t="str">
            <v>4676</v>
          </cell>
          <cell r="K1375" t="str">
            <v>491-05104</v>
          </cell>
          <cell r="L1375" t="str">
            <v>2400</v>
          </cell>
          <cell r="M1375" t="str">
            <v/>
          </cell>
          <cell r="N1375" t="str">
            <v>254</v>
          </cell>
        </row>
        <row r="1376">
          <cell r="A1376" t="str">
            <v>STACJA ROBOCZA</v>
          </cell>
          <cell r="B1376" t="str">
            <v>NEC PowerMate VT Destop P III 450</v>
          </cell>
          <cell r="C1376" t="str">
            <v>491-4040</v>
          </cell>
          <cell r="D1376" t="str">
            <v>0217109</v>
          </cell>
          <cell r="E1376" t="str">
            <v>WZR</v>
          </cell>
          <cell r="F1376" t="str">
            <v xml:space="preserve">WIJATA                   MICHAŁ         </v>
          </cell>
          <cell r="G1376" t="str">
            <v>U-12</v>
          </cell>
          <cell r="H1376" t="str">
            <v>209</v>
          </cell>
          <cell r="I1376" t="str">
            <v>17-76</v>
          </cell>
          <cell r="J1376" t="str">
            <v>5628</v>
          </cell>
          <cell r="K1376" t="str">
            <v>491-04040</v>
          </cell>
          <cell r="L1376" t="str">
            <v>450</v>
          </cell>
          <cell r="M1376" t="str">
            <v/>
          </cell>
          <cell r="N1376" t="str">
            <v>256</v>
          </cell>
        </row>
        <row r="1377">
          <cell r="A1377" t="str">
            <v>STACJA ROBOCZA</v>
          </cell>
          <cell r="B1377" t="str">
            <v>DELL Optiplex GX1MT 450</v>
          </cell>
          <cell r="C1377" t="str">
            <v>491-3641</v>
          </cell>
          <cell r="D1377" t="str">
            <v>PF14C</v>
          </cell>
          <cell r="E1377" t="str">
            <v>WZR</v>
          </cell>
          <cell r="F1377" t="str">
            <v xml:space="preserve">PAPUGA                   STANISŁAW      </v>
          </cell>
          <cell r="G1377" t="str">
            <v>U-14</v>
          </cell>
          <cell r="H1377" t="str">
            <v>202</v>
          </cell>
          <cell r="I1377" t="str">
            <v>11-11</v>
          </cell>
          <cell r="J1377" t="str">
            <v>724</v>
          </cell>
          <cell r="K1377" t="str">
            <v/>
          </cell>
          <cell r="L1377" t="str">
            <v>450</v>
          </cell>
          <cell r="M1377" t="str">
            <v/>
          </cell>
          <cell r="N1377" t="str">
            <v/>
          </cell>
        </row>
        <row r="1378">
          <cell r="A1378" t="str">
            <v>STACJA ROBOCZA</v>
          </cell>
          <cell r="B1378" t="str">
            <v>NEC Direction Minitower P III 450</v>
          </cell>
          <cell r="C1378" t="str">
            <v>491-3749</v>
          </cell>
          <cell r="D1378" t="str">
            <v>0133109</v>
          </cell>
          <cell r="E1378" t="str">
            <v>WZT</v>
          </cell>
          <cell r="F1378" t="str">
            <v xml:space="preserve">MIDERA                   EDWARD         </v>
          </cell>
          <cell r="G1378" t="str">
            <v>U-12</v>
          </cell>
          <cell r="H1378" t="str">
            <v>300</v>
          </cell>
          <cell r="I1378" t="str">
            <v/>
          </cell>
          <cell r="J1378" t="str">
            <v>546</v>
          </cell>
          <cell r="K1378" t="str">
            <v>491-03749</v>
          </cell>
          <cell r="L1378" t="str">
            <v>450</v>
          </cell>
          <cell r="M1378" t="str">
            <v/>
          </cell>
          <cell r="N1378" t="str">
            <v>64</v>
          </cell>
        </row>
        <row r="1379">
          <cell r="A1379" t="str">
            <v>NOTEBOOK</v>
          </cell>
          <cell r="B1379" t="str">
            <v>DELL Latitude C640</v>
          </cell>
          <cell r="C1379" t="str">
            <v>491-5066</v>
          </cell>
          <cell r="D1379" t="str">
            <v>96RGL0J</v>
          </cell>
          <cell r="E1379" t="str">
            <v>WZT</v>
          </cell>
          <cell r="F1379" t="str">
            <v xml:space="preserve">MIDERA                   EDWARD         </v>
          </cell>
          <cell r="G1379" t="str">
            <v>U-12</v>
          </cell>
          <cell r="H1379" t="str">
            <v>300</v>
          </cell>
          <cell r="I1379" t="str">
            <v/>
          </cell>
          <cell r="J1379" t="str">
            <v>546</v>
          </cell>
          <cell r="K1379" t="str">
            <v>491-05066</v>
          </cell>
          <cell r="L1379" t="str">
            <v>1800</v>
          </cell>
          <cell r="M1379" t="str">
            <v/>
          </cell>
          <cell r="N1379" t="str">
            <v>256</v>
          </cell>
        </row>
        <row r="1380">
          <cell r="A1380" t="str">
            <v>STACJA ROBOCZA</v>
          </cell>
          <cell r="B1380" t="str">
            <v>NEC Direction Minitower P III 450</v>
          </cell>
          <cell r="C1380" t="str">
            <v>491-3800</v>
          </cell>
          <cell r="D1380" t="str">
            <v>0171109</v>
          </cell>
          <cell r="E1380" t="str">
            <v>ZAE</v>
          </cell>
          <cell r="F1380" t="str">
            <v xml:space="preserve">GRZEGORCZYK              TOMASZ         </v>
          </cell>
          <cell r="G1380" t="str">
            <v>U-13</v>
          </cell>
          <cell r="H1380" t="str">
            <v>216</v>
          </cell>
          <cell r="I1380" t="str">
            <v>27-87</v>
          </cell>
          <cell r="J1380" t="str">
            <v>4371</v>
          </cell>
          <cell r="K1380" t="str">
            <v>491-03800</v>
          </cell>
          <cell r="L1380" t="str">
            <v>450</v>
          </cell>
          <cell r="M1380" t="str">
            <v/>
          </cell>
          <cell r="N1380" t="str">
            <v>128</v>
          </cell>
        </row>
        <row r="1381">
          <cell r="A1381" t="str">
            <v>NOTEBOOK</v>
          </cell>
          <cell r="B1381" t="str">
            <v>COMPAQ ARMADA E500  PIII 600</v>
          </cell>
          <cell r="C1381" t="str">
            <v>491-4363</v>
          </cell>
          <cell r="D1381" t="str">
            <v>7J0ADN98Y007</v>
          </cell>
          <cell r="E1381" t="str">
            <v>ZAE</v>
          </cell>
          <cell r="F1381" t="str">
            <v xml:space="preserve">KUCHARSKI                ARKADIUSZ      </v>
          </cell>
          <cell r="G1381" t="str">
            <v>U-13</v>
          </cell>
          <cell r="H1381" t="str">
            <v>215</v>
          </cell>
          <cell r="I1381" t="str">
            <v>24-37</v>
          </cell>
          <cell r="J1381" t="str">
            <v>437</v>
          </cell>
          <cell r="K1381" t="str">
            <v/>
          </cell>
          <cell r="L1381" t="str">
            <v>600</v>
          </cell>
          <cell r="M1381" t="str">
            <v/>
          </cell>
          <cell r="N1381" t="str">
            <v/>
          </cell>
        </row>
        <row r="1382">
          <cell r="A1382" t="str">
            <v>NOTEBOOK</v>
          </cell>
          <cell r="B1382" t="str">
            <v>COMPAQ ARMADA E500  PIII 600</v>
          </cell>
          <cell r="C1382" t="str">
            <v>491-4360</v>
          </cell>
          <cell r="D1382" t="str">
            <v>7J0ADN98Y021</v>
          </cell>
          <cell r="E1382" t="str">
            <v>ZAE</v>
          </cell>
          <cell r="F1382" t="str">
            <v xml:space="preserve">PUDZIANOWSKI             TOMASZ         </v>
          </cell>
          <cell r="G1382" t="str">
            <v>U-13</v>
          </cell>
          <cell r="H1382" t="str">
            <v>215</v>
          </cell>
          <cell r="I1382" t="str">
            <v>34-71</v>
          </cell>
          <cell r="J1382" t="str">
            <v>7379</v>
          </cell>
          <cell r="K1382" t="str">
            <v/>
          </cell>
          <cell r="L1382" t="str">
            <v>600</v>
          </cell>
          <cell r="M1382" t="str">
            <v/>
          </cell>
          <cell r="N1382" t="str">
            <v/>
          </cell>
        </row>
        <row r="1383">
          <cell r="A1383" t="str">
            <v>NOTEBOOK</v>
          </cell>
          <cell r="B1383" t="str">
            <v>COMPAQ ARMADA E500  PIII 600</v>
          </cell>
          <cell r="C1383" t="str">
            <v>491-4364</v>
          </cell>
          <cell r="D1383" t="str">
            <v>7J0ADN98Y001</v>
          </cell>
          <cell r="E1383" t="str">
            <v>ZAE</v>
          </cell>
          <cell r="F1383" t="str">
            <v xml:space="preserve">MUSIAŁ                   JAN            </v>
          </cell>
          <cell r="G1383" t="str">
            <v>U-13</v>
          </cell>
          <cell r="H1383" t="str">
            <v>605</v>
          </cell>
          <cell r="I1383" t="str">
            <v>14-34</v>
          </cell>
          <cell r="J1383" t="str">
            <v>547</v>
          </cell>
          <cell r="K1383" t="str">
            <v/>
          </cell>
          <cell r="L1383" t="str">
            <v>600</v>
          </cell>
          <cell r="M1383" t="str">
            <v/>
          </cell>
          <cell r="N1383" t="str">
            <v/>
          </cell>
        </row>
        <row r="1384">
          <cell r="A1384" t="str">
            <v>STACJA ROBOCZA</v>
          </cell>
          <cell r="B1384" t="str">
            <v>NEC Direction Minitower P III 450</v>
          </cell>
          <cell r="C1384" t="str">
            <v>491-3755</v>
          </cell>
          <cell r="D1384" t="str">
            <v>0141109</v>
          </cell>
          <cell r="E1384" t="str">
            <v>ZAE</v>
          </cell>
          <cell r="F1384" t="str">
            <v xml:space="preserve">MOSKALCZUK               STANISŁAW      </v>
          </cell>
          <cell r="G1384" t="str">
            <v>U-14</v>
          </cell>
          <cell r="H1384" t="str">
            <v>603A</v>
          </cell>
          <cell r="I1384" t="str">
            <v>23-70</v>
          </cell>
          <cell r="J1384" t="str">
            <v>641</v>
          </cell>
          <cell r="K1384" t="str">
            <v>491-03755</v>
          </cell>
          <cell r="L1384" t="str">
            <v>450</v>
          </cell>
          <cell r="M1384" t="str">
            <v/>
          </cell>
          <cell r="N1384" t="str">
            <v/>
          </cell>
        </row>
        <row r="1385">
          <cell r="A1385" t="str">
            <v>STACJA ROBOCZA</v>
          </cell>
          <cell r="B1385" t="str">
            <v>DELL PRECISION  WS330</v>
          </cell>
          <cell r="C1385" t="str">
            <v>491-4831</v>
          </cell>
          <cell r="D1385" t="str">
            <v>5YSX60J</v>
          </cell>
          <cell r="E1385" t="str">
            <v>ZAE</v>
          </cell>
          <cell r="F1385" t="str">
            <v xml:space="preserve">KUCHARSKI                ARKADIUSZ      </v>
          </cell>
          <cell r="G1385" t="str">
            <v>U-13</v>
          </cell>
          <cell r="H1385" t="str">
            <v>215</v>
          </cell>
          <cell r="I1385" t="str">
            <v>24-37</v>
          </cell>
          <cell r="J1385" t="str">
            <v>437</v>
          </cell>
          <cell r="K1385" t="str">
            <v>491-04831</v>
          </cell>
          <cell r="L1385" t="str">
            <v>1400</v>
          </cell>
          <cell r="M1385" t="str">
            <v/>
          </cell>
          <cell r="N1385" t="str">
            <v>1024</v>
          </cell>
        </row>
        <row r="1386">
          <cell r="A1386" t="str">
            <v>STACJA ROBOCZA</v>
          </cell>
          <cell r="B1386" t="str">
            <v>COMPAQ DESKPRO EXD PIII 733</v>
          </cell>
          <cell r="C1386" t="str">
            <v>491-4344</v>
          </cell>
          <cell r="D1386" t="str">
            <v>8037FR4Z2728</v>
          </cell>
          <cell r="E1386" t="str">
            <v>ZAE</v>
          </cell>
          <cell r="F1386" t="str">
            <v xml:space="preserve">MOSKALCZUK               STANISŁAW      </v>
          </cell>
          <cell r="G1386" t="str">
            <v>U-14</v>
          </cell>
          <cell r="H1386" t="str">
            <v>603A</v>
          </cell>
          <cell r="I1386" t="str">
            <v>23-70</v>
          </cell>
          <cell r="J1386" t="str">
            <v>641</v>
          </cell>
          <cell r="K1386" t="str">
            <v>491-04344</v>
          </cell>
          <cell r="L1386" t="str">
            <v>733</v>
          </cell>
          <cell r="M1386" t="str">
            <v/>
          </cell>
          <cell r="N1386" t="str">
            <v>383</v>
          </cell>
        </row>
        <row r="1387">
          <cell r="A1387" t="str">
            <v>NOTEBOOK</v>
          </cell>
          <cell r="B1387" t="str">
            <v>DELL Latitude C640</v>
          </cell>
          <cell r="C1387" t="str">
            <v>491-5060</v>
          </cell>
          <cell r="D1387" t="str">
            <v>26RGL0J</v>
          </cell>
          <cell r="E1387" t="str">
            <v>ZAE</v>
          </cell>
          <cell r="F1387" t="str">
            <v xml:space="preserve">GRZEGORCZYK              TOMASZ         </v>
          </cell>
          <cell r="G1387" t="str">
            <v>U-13</v>
          </cell>
          <cell r="H1387" t="str">
            <v>216</v>
          </cell>
          <cell r="I1387" t="str">
            <v>27-87</v>
          </cell>
          <cell r="J1387" t="str">
            <v>4371</v>
          </cell>
          <cell r="K1387" t="str">
            <v/>
          </cell>
          <cell r="L1387" t="str">
            <v>1800</v>
          </cell>
          <cell r="M1387" t="str">
            <v/>
          </cell>
          <cell r="N1387" t="str">
            <v/>
          </cell>
        </row>
        <row r="1388">
          <cell r="A1388" t="str">
            <v>STACJA ROBOCZA</v>
          </cell>
          <cell r="B1388" t="str">
            <v>COMPAQ DESKPRO EXD PIII 733</v>
          </cell>
          <cell r="C1388" t="str">
            <v>491-4275</v>
          </cell>
          <cell r="D1388" t="str">
            <v>8036FR4Z6067</v>
          </cell>
          <cell r="E1388" t="str">
            <v>ZAE</v>
          </cell>
          <cell r="F1388" t="str">
            <v xml:space="preserve">JARKOWSKI                JERZY          </v>
          </cell>
          <cell r="G1388" t="str">
            <v>U-14</v>
          </cell>
          <cell r="H1388" t="str">
            <v>701</v>
          </cell>
          <cell r="I1388" t="str">
            <v>12-93</v>
          </cell>
          <cell r="J1388" t="str">
            <v>307</v>
          </cell>
          <cell r="K1388" t="str">
            <v>491-04275</v>
          </cell>
          <cell r="L1388" t="str">
            <v>733</v>
          </cell>
          <cell r="M1388" t="str">
            <v/>
          </cell>
          <cell r="N1388" t="str">
            <v/>
          </cell>
        </row>
        <row r="1389">
          <cell r="A1389" t="str">
            <v>STACJA ROBOCZA</v>
          </cell>
          <cell r="B1389" t="str">
            <v>KOMPUTER 386SX</v>
          </cell>
          <cell r="C1389" t="str">
            <v>491-1814</v>
          </cell>
          <cell r="D1389" t="str">
            <v>019026/1681</v>
          </cell>
          <cell r="E1389" t="str">
            <v>ZAE</v>
          </cell>
          <cell r="F1389" t="str">
            <v xml:space="preserve">PUDZIANOWSKI             TOMASZ         </v>
          </cell>
          <cell r="G1389" t="str">
            <v>U-13</v>
          </cell>
          <cell r="H1389" t="str">
            <v>215</v>
          </cell>
          <cell r="I1389" t="str">
            <v>34-71</v>
          </cell>
          <cell r="J1389" t="str">
            <v>7379</v>
          </cell>
          <cell r="K1389" t="str">
            <v/>
          </cell>
          <cell r="L1389" t="str">
            <v>0</v>
          </cell>
          <cell r="M1389" t="str">
            <v/>
          </cell>
          <cell r="N1389" t="str">
            <v/>
          </cell>
        </row>
        <row r="1390">
          <cell r="A1390" t="str">
            <v>STACJA ROBOCZA</v>
          </cell>
          <cell r="B1390" t="str">
            <v>DELL Optiplex GX150</v>
          </cell>
          <cell r="C1390" t="str">
            <v>491-4900</v>
          </cell>
          <cell r="D1390" t="str">
            <v>3WLZ60J</v>
          </cell>
          <cell r="E1390" t="str">
            <v>ZAE</v>
          </cell>
          <cell r="F1390" t="str">
            <v xml:space="preserve">MUSIAŁ                   JAN            </v>
          </cell>
          <cell r="G1390" t="str">
            <v>U-13</v>
          </cell>
          <cell r="H1390" t="str">
            <v>605</v>
          </cell>
          <cell r="I1390" t="str">
            <v>14-34</v>
          </cell>
          <cell r="J1390" t="str">
            <v>547</v>
          </cell>
          <cell r="K1390" t="str">
            <v>491-04900</v>
          </cell>
          <cell r="L1390" t="str">
            <v>1000</v>
          </cell>
          <cell r="M1390" t="str">
            <v/>
          </cell>
          <cell r="N1390" t="str">
            <v>255</v>
          </cell>
        </row>
        <row r="1391">
          <cell r="A1391" t="str">
            <v>STACJA ROBOCZA</v>
          </cell>
          <cell r="B1391" t="str">
            <v>NEC Direction Minitower P III 450</v>
          </cell>
          <cell r="C1391" t="str">
            <v>491-3801</v>
          </cell>
          <cell r="D1391" t="str">
            <v>0167109</v>
          </cell>
          <cell r="E1391" t="str">
            <v>ZAE</v>
          </cell>
          <cell r="F1391" t="str">
            <v xml:space="preserve">PABJAŃCZYK               TADEUSZ        </v>
          </cell>
          <cell r="G1391" t="str">
            <v>U-14</v>
          </cell>
          <cell r="H1391" t="str">
            <v>701</v>
          </cell>
          <cell r="I1391" t="str">
            <v>39-85</v>
          </cell>
          <cell r="J1391" t="str">
            <v>727</v>
          </cell>
          <cell r="K1391" t="str">
            <v>491-03801</v>
          </cell>
          <cell r="L1391" t="str">
            <v>450</v>
          </cell>
          <cell r="M1391" t="str">
            <v/>
          </cell>
          <cell r="N1391" t="str">
            <v/>
          </cell>
        </row>
        <row r="1392">
          <cell r="A1392" t="str">
            <v>STACJA ROBOCZA</v>
          </cell>
          <cell r="B1392" t="str">
            <v>NEC PMVT Desktop P III 450</v>
          </cell>
          <cell r="C1392" t="str">
            <v>491-3788</v>
          </cell>
          <cell r="D1392" t="str">
            <v>0190109</v>
          </cell>
          <cell r="E1392" t="str">
            <v>ZAE</v>
          </cell>
          <cell r="F1392" t="str">
            <v xml:space="preserve">PAWŁOWSKA                MAŁGORZATA     </v>
          </cell>
          <cell r="G1392" t="str">
            <v>U-14</v>
          </cell>
          <cell r="H1392" t="str">
            <v>605A</v>
          </cell>
          <cell r="I1392" t="str">
            <v>20-75</v>
          </cell>
          <cell r="J1392" t="str">
            <v>3322</v>
          </cell>
          <cell r="K1392" t="str">
            <v>491-03788</v>
          </cell>
          <cell r="L1392" t="str">
            <v>450</v>
          </cell>
          <cell r="M1392" t="str">
            <v/>
          </cell>
          <cell r="N1392" t="str">
            <v>128</v>
          </cell>
        </row>
        <row r="1393">
          <cell r="A1393" t="str">
            <v>STACJA ROBOCZA</v>
          </cell>
          <cell r="B1393" t="str">
            <v>DELL Optiplex GX260 SD</v>
          </cell>
          <cell r="C1393" t="str">
            <v>491-5117</v>
          </cell>
          <cell r="D1393" t="str">
            <v>7LYGL0J</v>
          </cell>
          <cell r="E1393" t="str">
            <v>ZAE</v>
          </cell>
          <cell r="F1393" t="str">
            <v xml:space="preserve">DOMAGAŁA                 KRZYSZTOF      </v>
          </cell>
          <cell r="G1393" t="str">
            <v>U-14</v>
          </cell>
          <cell r="H1393" t="str">
            <v>606</v>
          </cell>
          <cell r="I1393" t="str">
            <v>14-70</v>
          </cell>
          <cell r="J1393" t="str">
            <v>145</v>
          </cell>
          <cell r="K1393" t="str">
            <v>491-05117</v>
          </cell>
          <cell r="L1393" t="str">
            <v>2400</v>
          </cell>
          <cell r="M1393" t="str">
            <v/>
          </cell>
          <cell r="N1393" t="str">
            <v>254</v>
          </cell>
        </row>
        <row r="1394">
          <cell r="A1394" t="str">
            <v>STACJA ROBOCZA</v>
          </cell>
          <cell r="B1394" t="str">
            <v>COMPAQ DESKPRO EXD PIII 733</v>
          </cell>
          <cell r="C1394" t="str">
            <v>491-4470</v>
          </cell>
          <cell r="D1394" t="str">
            <v>8036FR4ZE424</v>
          </cell>
          <cell r="E1394" t="str">
            <v>ZAE</v>
          </cell>
          <cell r="F1394" t="str">
            <v xml:space="preserve">PUDZIANOWSKI             TOMASZ         </v>
          </cell>
          <cell r="G1394" t="str">
            <v>U-13</v>
          </cell>
          <cell r="H1394" t="str">
            <v>215</v>
          </cell>
          <cell r="I1394" t="str">
            <v>34-71</v>
          </cell>
          <cell r="J1394" t="str">
            <v>7379</v>
          </cell>
          <cell r="K1394" t="str">
            <v>491-04470</v>
          </cell>
          <cell r="L1394" t="str">
            <v>733</v>
          </cell>
          <cell r="M1394" t="str">
            <v/>
          </cell>
          <cell r="N1394" t="str">
            <v/>
          </cell>
        </row>
        <row r="1395">
          <cell r="A1395" t="str">
            <v>STACJA ROBOCZA</v>
          </cell>
          <cell r="B1395" t="str">
            <v>DELL Optiplex GX260 SD</v>
          </cell>
          <cell r="C1395" t="str">
            <v>491-5121</v>
          </cell>
          <cell r="D1395" t="str">
            <v>2LYGL0J</v>
          </cell>
          <cell r="E1395" t="str">
            <v>ZAE</v>
          </cell>
          <cell r="F1395" t="str">
            <v xml:space="preserve">RABIEGA                  BARBARA        </v>
          </cell>
          <cell r="G1395" t="str">
            <v>U-14</v>
          </cell>
          <cell r="H1395" t="str">
            <v>603A</v>
          </cell>
          <cell r="I1395" t="str">
            <v>21-06</v>
          </cell>
          <cell r="J1395" t="str">
            <v>816</v>
          </cell>
          <cell r="K1395" t="str">
            <v>491-05121</v>
          </cell>
          <cell r="L1395" t="str">
            <v>2400</v>
          </cell>
          <cell r="M1395" t="str">
            <v/>
          </cell>
          <cell r="N1395" t="str">
            <v>254</v>
          </cell>
        </row>
        <row r="1396">
          <cell r="A1396" t="str">
            <v>STACJA ROBOCZA</v>
          </cell>
          <cell r="B1396" t="str">
            <v>DELL Optiplex GX150</v>
          </cell>
          <cell r="C1396" t="str">
            <v>491-4800</v>
          </cell>
          <cell r="D1396" t="str">
            <v>9WLZ60J</v>
          </cell>
          <cell r="E1396" t="str">
            <v xml:space="preserve">ZF </v>
          </cell>
          <cell r="F1396" t="str">
            <v xml:space="preserve">GŁOWACKA                 ANNA           </v>
          </cell>
          <cell r="G1396" t="str">
            <v>U-3</v>
          </cell>
          <cell r="H1396" t="str">
            <v>321</v>
          </cell>
          <cell r="I1396" t="str">
            <v>18-92</v>
          </cell>
          <cell r="J1396" t="str">
            <v>838</v>
          </cell>
          <cell r="K1396" t="str">
            <v>491-04800</v>
          </cell>
          <cell r="L1396" t="str">
            <v>1000</v>
          </cell>
          <cell r="M1396" t="str">
            <v/>
          </cell>
          <cell r="N1396" t="str">
            <v>255</v>
          </cell>
        </row>
        <row r="1397">
          <cell r="A1397" t="str">
            <v>STACJA ROBOCZA</v>
          </cell>
          <cell r="B1397" t="str">
            <v>DELL Optiplex GX1L 266</v>
          </cell>
          <cell r="C1397" t="str">
            <v>491-3251</v>
          </cell>
          <cell r="D1397" t="str">
            <v>NM16C</v>
          </cell>
          <cell r="E1397" t="str">
            <v xml:space="preserve">ZF </v>
          </cell>
          <cell r="F1397" t="str">
            <v xml:space="preserve">ZIELIŃSKA                EWA            </v>
          </cell>
          <cell r="G1397" t="str">
            <v>U-3</v>
          </cell>
          <cell r="H1397" t="str">
            <v>317</v>
          </cell>
          <cell r="I1397" t="str">
            <v>11-55</v>
          </cell>
          <cell r="J1397" t="str">
            <v>1129</v>
          </cell>
          <cell r="K1397" t="str">
            <v>491-03251</v>
          </cell>
          <cell r="L1397" t="str">
            <v>266</v>
          </cell>
          <cell r="M1397" t="str">
            <v/>
          </cell>
          <cell r="N1397" t="str">
            <v>96</v>
          </cell>
        </row>
        <row r="1398">
          <cell r="A1398" t="str">
            <v>STACJA ROBOCZA</v>
          </cell>
          <cell r="B1398" t="str">
            <v>DELL Optiplex GX1L 266</v>
          </cell>
          <cell r="C1398" t="str">
            <v>491-3362</v>
          </cell>
          <cell r="D1398" t="str">
            <v>NM1BW</v>
          </cell>
          <cell r="E1398" t="str">
            <v xml:space="preserve">ZF </v>
          </cell>
          <cell r="F1398" t="str">
            <v xml:space="preserve">LANGNER                  PAWEŁ          </v>
          </cell>
          <cell r="G1398" t="str">
            <v>U-2</v>
          </cell>
          <cell r="H1398" t="str">
            <v>318</v>
          </cell>
          <cell r="I1398" t="str">
            <v>KOMISJA PRZETARGOWA</v>
          </cell>
          <cell r="J1398" t="str">
            <v>519</v>
          </cell>
          <cell r="K1398" t="str">
            <v>491-03362</v>
          </cell>
          <cell r="L1398" t="str">
            <v>266</v>
          </cell>
          <cell r="M1398" t="str">
            <v/>
          </cell>
          <cell r="N1398" t="str">
            <v>128</v>
          </cell>
        </row>
        <row r="1399">
          <cell r="A1399" t="str">
            <v>STACJA ROBOCZA</v>
          </cell>
          <cell r="B1399" t="str">
            <v>KOMPUTER PC/AT</v>
          </cell>
          <cell r="C1399" t="str">
            <v>491-1620/K026</v>
          </cell>
          <cell r="D1399" t="str">
            <v>0B23A</v>
          </cell>
          <cell r="E1399" t="str">
            <v xml:space="preserve">ZF </v>
          </cell>
          <cell r="F1399" t="str">
            <v xml:space="preserve">KOWALSKI                 JANUSZ         </v>
          </cell>
          <cell r="G1399" t="str">
            <v>U-3</v>
          </cell>
          <cell r="H1399" t="str">
            <v>318</v>
          </cell>
          <cell r="I1399" t="str">
            <v>18-96</v>
          </cell>
          <cell r="J1399" t="str">
            <v>375</v>
          </cell>
          <cell r="K1399" t="str">
            <v>491-01620-K026</v>
          </cell>
          <cell r="L1399" t="str">
            <v>366</v>
          </cell>
          <cell r="M1399" t="str">
            <v/>
          </cell>
          <cell r="N1399" t="str">
            <v>160</v>
          </cell>
        </row>
        <row r="1400">
          <cell r="A1400" t="str">
            <v>STACJA ROBOCZA</v>
          </cell>
          <cell r="B1400" t="str">
            <v>ZENITH Z STATION P200</v>
          </cell>
          <cell r="C1400" t="str">
            <v>491-3092</v>
          </cell>
          <cell r="D1400" t="str">
            <v>GCDT74104858</v>
          </cell>
          <cell r="E1400" t="str">
            <v xml:space="preserve">ZF </v>
          </cell>
          <cell r="F1400" t="str">
            <v xml:space="preserve">GŁOWACKA                 ANNA           </v>
          </cell>
          <cell r="G1400" t="str">
            <v>U-3</v>
          </cell>
          <cell r="H1400" t="str">
            <v>321</v>
          </cell>
          <cell r="I1400" t="str">
            <v>18-92</v>
          </cell>
          <cell r="J1400" t="str">
            <v>838</v>
          </cell>
          <cell r="K1400" t="str">
            <v/>
          </cell>
          <cell r="L1400" t="str">
            <v>200</v>
          </cell>
          <cell r="M1400" t="str">
            <v>NIE PODLACZONY</v>
          </cell>
          <cell r="N1400" t="str">
            <v/>
          </cell>
        </row>
        <row r="1401">
          <cell r="A1401" t="str">
            <v>STACJA ROBOCZA</v>
          </cell>
          <cell r="B1401" t="str">
            <v>COMPAQ DESKPRO EXD PIII 800</v>
          </cell>
          <cell r="C1401" t="str">
            <v>491-4519</v>
          </cell>
          <cell r="D1401" t="str">
            <v>8048FR4Z04W7</v>
          </cell>
          <cell r="E1401" t="str">
            <v xml:space="preserve">ZF </v>
          </cell>
          <cell r="F1401" t="str">
            <v xml:space="preserve">OSIŃSKA                  ELŻBIETA       </v>
          </cell>
          <cell r="G1401" t="str">
            <v>U-2</v>
          </cell>
          <cell r="H1401" t="str">
            <v>318</v>
          </cell>
          <cell r="I1401" t="str">
            <v>11-55</v>
          </cell>
          <cell r="J1401" t="str">
            <v>674</v>
          </cell>
          <cell r="K1401" t="str">
            <v>491-04519</v>
          </cell>
          <cell r="L1401" t="str">
            <v>800</v>
          </cell>
          <cell r="M1401" t="str">
            <v/>
          </cell>
          <cell r="N1401" t="str">
            <v>127</v>
          </cell>
        </row>
        <row r="1402">
          <cell r="A1402" t="str">
            <v>STACJA ROBOCZA</v>
          </cell>
          <cell r="B1402" t="str">
            <v>COMPAQ DESKPRO EXD PIII 733</v>
          </cell>
          <cell r="C1402" t="str">
            <v>491-4437</v>
          </cell>
          <cell r="D1402" t="str">
            <v>8036FR4ZE516</v>
          </cell>
          <cell r="E1402" t="str">
            <v xml:space="preserve">ZF </v>
          </cell>
          <cell r="F1402" t="str">
            <v xml:space="preserve">JAKUBOWSKA-MATRAS        EWA            </v>
          </cell>
          <cell r="G1402" t="str">
            <v>U-2/3</v>
          </cell>
          <cell r="H1402" t="str">
            <v>317</v>
          </cell>
          <cell r="I1402" t="str">
            <v>11-55</v>
          </cell>
          <cell r="J1402" t="str">
            <v>315</v>
          </cell>
          <cell r="K1402" t="str">
            <v>491-04437</v>
          </cell>
          <cell r="L1402" t="str">
            <v>733</v>
          </cell>
          <cell r="M1402" t="str">
            <v/>
          </cell>
          <cell r="N1402" t="str">
            <v>127</v>
          </cell>
        </row>
        <row r="1403">
          <cell r="A1403" t="str">
            <v>NOTEBOOK</v>
          </cell>
          <cell r="B1403" t="str">
            <v>COMPAQ ARMADA E500 PIII 800</v>
          </cell>
          <cell r="C1403" t="str">
            <v>491-4623</v>
          </cell>
          <cell r="D1403" t="str">
            <v>7J13JFB3D00Y</v>
          </cell>
          <cell r="E1403" t="str">
            <v xml:space="preserve">ZF </v>
          </cell>
          <cell r="F1403" t="str">
            <v xml:space="preserve">OSIŃSKA                  ELŻBIETA       </v>
          </cell>
          <cell r="G1403" t="str">
            <v>U-2</v>
          </cell>
          <cell r="H1403" t="str">
            <v>318</v>
          </cell>
          <cell r="I1403" t="str">
            <v>11-55</v>
          </cell>
          <cell r="J1403" t="str">
            <v>674</v>
          </cell>
          <cell r="K1403" t="str">
            <v/>
          </cell>
          <cell r="L1403" t="str">
            <v>800</v>
          </cell>
          <cell r="M1403" t="str">
            <v/>
          </cell>
          <cell r="N1403" t="str">
            <v/>
          </cell>
        </row>
        <row r="1404">
          <cell r="A1404" t="str">
            <v>STACJA ROBOCZA</v>
          </cell>
          <cell r="B1404" t="str">
            <v>DELL Optiplex GX1L 266</v>
          </cell>
          <cell r="C1404" t="str">
            <v>491-3315</v>
          </cell>
          <cell r="D1404" t="str">
            <v>NM14P</v>
          </cell>
          <cell r="E1404" t="str">
            <v xml:space="preserve">ZF </v>
          </cell>
          <cell r="F1404" t="str">
            <v xml:space="preserve">BIAŁEK                   IRENA          </v>
          </cell>
          <cell r="G1404" t="str">
            <v>U-3</v>
          </cell>
          <cell r="H1404" t="str">
            <v>317</v>
          </cell>
          <cell r="I1404" t="str">
            <v>11-55</v>
          </cell>
          <cell r="J1404" t="str">
            <v>74</v>
          </cell>
          <cell r="K1404" t="str">
            <v>491-03315</v>
          </cell>
          <cell r="L1404" t="str">
            <v>266</v>
          </cell>
          <cell r="M1404" t="str">
            <v/>
          </cell>
          <cell r="N1404" t="str">
            <v>96</v>
          </cell>
        </row>
        <row r="1405">
          <cell r="A1405" t="str">
            <v>STACJA ROBOCZA</v>
          </cell>
          <cell r="B1405" t="str">
            <v>COMPAQ DESKPRO EXDT</v>
          </cell>
          <cell r="C1405" t="str">
            <v>491-4646</v>
          </cell>
          <cell r="D1405" t="str">
            <v>8124FR4Z0G3N</v>
          </cell>
          <cell r="E1405" t="str">
            <v xml:space="preserve">ZF </v>
          </cell>
          <cell r="F1405" t="str">
            <v xml:space="preserve">SIEMASZKO                BOLESŁAW       </v>
          </cell>
          <cell r="G1405" t="str">
            <v>U-2</v>
          </cell>
          <cell r="H1405" t="str">
            <v>225</v>
          </cell>
          <cell r="I1405" t="str">
            <v>10-53</v>
          </cell>
          <cell r="J1405" t="str">
            <v>933</v>
          </cell>
          <cell r="K1405" t="str">
            <v>491-04646</v>
          </cell>
          <cell r="L1405" t="str">
            <v>1000</v>
          </cell>
          <cell r="M1405" t="str">
            <v/>
          </cell>
          <cell r="N1405" t="str">
            <v>255</v>
          </cell>
        </row>
        <row r="1406">
          <cell r="A1406" t="str">
            <v>STACJA ROBOCZA</v>
          </cell>
          <cell r="B1406" t="str">
            <v>DELL Optiplex GX260 SD</v>
          </cell>
          <cell r="C1406" t="str">
            <v>491-5021</v>
          </cell>
          <cell r="D1406" t="str">
            <v>4NPFL0J</v>
          </cell>
          <cell r="E1406" t="str">
            <v xml:space="preserve">ZF </v>
          </cell>
          <cell r="F1406" t="str">
            <v xml:space="preserve">WITKOWSKA                HALINA         </v>
          </cell>
          <cell r="G1406" t="str">
            <v>U-3</v>
          </cell>
          <cell r="H1406" t="str">
            <v>321</v>
          </cell>
          <cell r="I1406" t="str">
            <v>18-92</v>
          </cell>
          <cell r="J1406" t="str">
            <v>4209</v>
          </cell>
          <cell r="K1406" t="str">
            <v>491-05021</v>
          </cell>
          <cell r="L1406" t="str">
            <v>2400</v>
          </cell>
          <cell r="M1406" t="str">
            <v/>
          </cell>
          <cell r="N1406" t="str">
            <v>254</v>
          </cell>
        </row>
        <row r="1407">
          <cell r="A1407" t="str">
            <v>STACJA ROBOCZA</v>
          </cell>
          <cell r="B1407" t="str">
            <v>ZENITH Z STATION VEGA</v>
          </cell>
          <cell r="C1407" t="str">
            <v>491-3150</v>
          </cell>
          <cell r="D1407" t="str">
            <v>7714200004</v>
          </cell>
          <cell r="E1407" t="str">
            <v xml:space="preserve">ZF </v>
          </cell>
          <cell r="F1407" t="str">
            <v xml:space="preserve">MAKOWSKI                 GRZEGORZ       </v>
          </cell>
          <cell r="G1407" t="str">
            <v>U-3</v>
          </cell>
          <cell r="H1407" t="str">
            <v>321</v>
          </cell>
          <cell r="I1407" t="str">
            <v>11-55</v>
          </cell>
          <cell r="J1407" t="str">
            <v>9416</v>
          </cell>
          <cell r="K1407" t="str">
            <v>491-03150</v>
          </cell>
          <cell r="L1407" t="str">
            <v>1200</v>
          </cell>
          <cell r="M1407" t="str">
            <v/>
          </cell>
          <cell r="N1407" t="str">
            <v>256</v>
          </cell>
        </row>
        <row r="1408">
          <cell r="A1408" t="str">
            <v>STACJA ROBOCZA</v>
          </cell>
          <cell r="B1408" t="str">
            <v>DELL Optiplex GX1L 266</v>
          </cell>
          <cell r="C1408" t="str">
            <v>491-3419</v>
          </cell>
          <cell r="D1408" t="str">
            <v>NM1FM</v>
          </cell>
          <cell r="E1408" t="str">
            <v xml:space="preserve">ZM </v>
          </cell>
          <cell r="F1408" t="str">
            <v xml:space="preserve">LEHMANN                  LESZEK         </v>
          </cell>
          <cell r="G1408" t="str">
            <v>MAG.010</v>
          </cell>
          <cell r="H1408" t="str">
            <v>MAG.010</v>
          </cell>
          <cell r="I1408" t="str">
            <v>15-93</v>
          </cell>
          <cell r="J1408" t="str">
            <v>3167</v>
          </cell>
          <cell r="K1408" t="str">
            <v>491-03419</v>
          </cell>
          <cell r="L1408" t="str">
            <v>266</v>
          </cell>
          <cell r="M1408" t="str">
            <v/>
          </cell>
          <cell r="N1408" t="str">
            <v>64</v>
          </cell>
        </row>
        <row r="1409">
          <cell r="A1409" t="str">
            <v>STACJA ROBOCZA</v>
          </cell>
          <cell r="B1409" t="str">
            <v>DELL Optiplex GX1L 266</v>
          </cell>
          <cell r="C1409" t="str">
            <v>491-3257</v>
          </cell>
          <cell r="D1409" t="str">
            <v>NM16J</v>
          </cell>
          <cell r="E1409" t="str">
            <v xml:space="preserve">ZM </v>
          </cell>
          <cell r="F1409" t="str">
            <v xml:space="preserve">OLEJNIK                  DOROTA         </v>
          </cell>
          <cell r="G1409" t="str">
            <v>MAG.012</v>
          </cell>
          <cell r="H1409" t="str">
            <v>MAG.012</v>
          </cell>
          <cell r="I1409" t="str">
            <v>15-94</v>
          </cell>
          <cell r="J1409" t="str">
            <v>246</v>
          </cell>
          <cell r="K1409" t="str">
            <v>491-03257</v>
          </cell>
          <cell r="L1409" t="str">
            <v>266</v>
          </cell>
          <cell r="M1409" t="str">
            <v/>
          </cell>
          <cell r="N1409" t="str">
            <v>64</v>
          </cell>
        </row>
        <row r="1410">
          <cell r="A1410" t="str">
            <v>STACJA ROBOCZA</v>
          </cell>
          <cell r="B1410" t="str">
            <v>DELL Optiplex GX260 SD</v>
          </cell>
          <cell r="C1410" t="str">
            <v>491-5087</v>
          </cell>
          <cell r="D1410" t="str">
            <v>DHYGL0J</v>
          </cell>
          <cell r="E1410" t="str">
            <v xml:space="preserve">ZM </v>
          </cell>
          <cell r="F1410" t="str">
            <v xml:space="preserve">MALICKI                  ROBERT         </v>
          </cell>
          <cell r="G1410" t="str">
            <v>U-16</v>
          </cell>
          <cell r="H1410" t="str">
            <v>37</v>
          </cell>
          <cell r="I1410" t="str">
            <v>19-50</v>
          </cell>
          <cell r="J1410" t="str">
            <v>9794</v>
          </cell>
          <cell r="K1410" t="str">
            <v>491-05087</v>
          </cell>
          <cell r="L1410" t="str">
            <v>2400</v>
          </cell>
          <cell r="M1410" t="str">
            <v/>
          </cell>
          <cell r="N1410" t="str">
            <v>254</v>
          </cell>
        </row>
        <row r="1411">
          <cell r="A1411" t="str">
            <v>STACJA ROBOCZA</v>
          </cell>
          <cell r="B1411" t="str">
            <v>DELL Optiplex GX260 SD</v>
          </cell>
          <cell r="C1411" t="str">
            <v>491-5088</v>
          </cell>
          <cell r="D1411" t="str">
            <v>CLYGL0J</v>
          </cell>
          <cell r="E1411" t="str">
            <v xml:space="preserve">ZM </v>
          </cell>
          <cell r="F1411" t="str">
            <v xml:space="preserve">NIEWIECZERZAŁ            JAROSŁAW       </v>
          </cell>
          <cell r="G1411" t="str">
            <v>F-3</v>
          </cell>
          <cell r="H1411" t="str">
            <v>2</v>
          </cell>
          <cell r="I1411" t="str">
            <v>15-03</v>
          </cell>
          <cell r="J1411" t="str">
            <v>644</v>
          </cell>
          <cell r="K1411" t="str">
            <v>491-05088</v>
          </cell>
          <cell r="L1411" t="str">
            <v>2400</v>
          </cell>
          <cell r="M1411" t="str">
            <v/>
          </cell>
          <cell r="N1411" t="str">
            <v>254</v>
          </cell>
        </row>
        <row r="1412">
          <cell r="A1412" t="str">
            <v>STACJA ROBOCZA</v>
          </cell>
          <cell r="B1412" t="str">
            <v>DELL Optiplex GX150</v>
          </cell>
          <cell r="C1412" t="str">
            <v>491-4801</v>
          </cell>
          <cell r="D1412" t="str">
            <v>BQRX60J</v>
          </cell>
          <cell r="E1412" t="str">
            <v xml:space="preserve">ZM </v>
          </cell>
          <cell r="F1412" t="str">
            <v xml:space="preserve">LUDWICKI                 JÓZEF          </v>
          </cell>
          <cell r="G1412" t="str">
            <v>F-3</v>
          </cell>
          <cell r="H1412" t="str">
            <v>2</v>
          </cell>
          <cell r="I1412" t="str">
            <v>15-01</v>
          </cell>
          <cell r="J1412" t="str">
            <v>512</v>
          </cell>
          <cell r="K1412" t="str">
            <v>491-04801</v>
          </cell>
          <cell r="L1412" t="str">
            <v>1000</v>
          </cell>
          <cell r="M1412" t="str">
            <v/>
          </cell>
          <cell r="N1412" t="str">
            <v>255</v>
          </cell>
        </row>
        <row r="1413">
          <cell r="A1413" t="str">
            <v>STACJA ROBOCZA</v>
          </cell>
          <cell r="B1413" t="str">
            <v>KOMPUTER PC/AT</v>
          </cell>
          <cell r="C1413" t="str">
            <v>491-1620/K017</v>
          </cell>
          <cell r="D1413" t="str">
            <v>0B23A</v>
          </cell>
          <cell r="E1413" t="str">
            <v xml:space="preserve">ZM </v>
          </cell>
          <cell r="F1413" t="str">
            <v xml:space="preserve">ZIARNIEWICZ              KRYSTYNA       </v>
          </cell>
          <cell r="G1413" t="str">
            <v>MAG.007</v>
          </cell>
          <cell r="H1413" t="str">
            <v>MAG.007</v>
          </cell>
          <cell r="I1413" t="str">
            <v>15-91</v>
          </cell>
          <cell r="J1413" t="str">
            <v>1126</v>
          </cell>
          <cell r="K1413" t="str">
            <v>491-01620-K017</v>
          </cell>
          <cell r="L1413" t="str">
            <v>550</v>
          </cell>
          <cell r="M1413" t="str">
            <v/>
          </cell>
          <cell r="N1413" t="str">
            <v>128</v>
          </cell>
        </row>
        <row r="1414">
          <cell r="A1414" t="str">
            <v>STACJA ROBOCZA</v>
          </cell>
          <cell r="B1414" t="str">
            <v>ZENITH Z STATION P200</v>
          </cell>
          <cell r="C1414" t="str">
            <v>491-3030</v>
          </cell>
          <cell r="D1414" t="str">
            <v>GVDD72905414</v>
          </cell>
          <cell r="E1414" t="str">
            <v xml:space="preserve">ZM </v>
          </cell>
          <cell r="F1414" t="str">
            <v xml:space="preserve">HOPA                     GRZEGORZ       </v>
          </cell>
          <cell r="G1414" t="str">
            <v>MAG.002</v>
          </cell>
          <cell r="H1414" t="str">
            <v>MAG.002</v>
          </cell>
          <cell r="I1414" t="str">
            <v>15-86</v>
          </cell>
          <cell r="J1414" t="str">
            <v>291</v>
          </cell>
          <cell r="K1414" t="str">
            <v>491-03030</v>
          </cell>
          <cell r="L1414" t="str">
            <v>200</v>
          </cell>
          <cell r="M1414" t="str">
            <v/>
          </cell>
          <cell r="N1414" t="str">
            <v>80</v>
          </cell>
        </row>
        <row r="1415">
          <cell r="A1415" t="str">
            <v>STACJA ROBOCZA</v>
          </cell>
          <cell r="B1415" t="str">
            <v>DELL Optiplex GX1L 450</v>
          </cell>
          <cell r="C1415" t="str">
            <v>491-3629</v>
          </cell>
          <cell r="D1415" t="str">
            <v>PF8H6</v>
          </cell>
          <cell r="E1415" t="str">
            <v xml:space="preserve">ZM </v>
          </cell>
          <cell r="F1415" t="str">
            <v xml:space="preserve">JAROCIŃSKA               MAŁGORZATA     </v>
          </cell>
          <cell r="G1415" t="str">
            <v>U-12</v>
          </cell>
          <cell r="H1415" t="str">
            <v>22</v>
          </cell>
          <cell r="I1415" t="str">
            <v>12-21</v>
          </cell>
          <cell r="J1415" t="str">
            <v>1734</v>
          </cell>
          <cell r="K1415" t="str">
            <v>491-03629</v>
          </cell>
          <cell r="L1415" t="str">
            <v>450</v>
          </cell>
          <cell r="M1415" t="str">
            <v/>
          </cell>
          <cell r="N1415" t="str">
            <v>64</v>
          </cell>
        </row>
        <row r="1416">
          <cell r="A1416" t="str">
            <v>STACJA ROBOCZA</v>
          </cell>
          <cell r="B1416" t="str">
            <v>NEC PMVT Desktop P III 450</v>
          </cell>
          <cell r="C1416" t="str">
            <v>491-3836</v>
          </cell>
          <cell r="D1416" t="str">
            <v>0740109</v>
          </cell>
          <cell r="E1416" t="str">
            <v xml:space="preserve">ZM </v>
          </cell>
          <cell r="F1416" t="str">
            <v xml:space="preserve">BILIŃSKA-LARECKA         GRAŻYNA        </v>
          </cell>
          <cell r="G1416" t="str">
            <v>U-16</v>
          </cell>
          <cell r="H1416" t="str">
            <v>30</v>
          </cell>
          <cell r="I1416" t="str">
            <v/>
          </cell>
          <cell r="J1416" t="str">
            <v>47</v>
          </cell>
          <cell r="K1416" t="str">
            <v>491-03836</v>
          </cell>
          <cell r="L1416" t="str">
            <v>450</v>
          </cell>
          <cell r="M1416" t="str">
            <v/>
          </cell>
          <cell r="N1416" t="str">
            <v>64</v>
          </cell>
        </row>
        <row r="1417">
          <cell r="A1417" t="str">
            <v>STACJA ROBOCZA</v>
          </cell>
          <cell r="B1417" t="str">
            <v>COMPAQ DESKPRO EXD PIII 733</v>
          </cell>
          <cell r="C1417" t="str">
            <v>491-4305</v>
          </cell>
          <cell r="D1417" t="str">
            <v>8036FR4Z6623</v>
          </cell>
          <cell r="E1417" t="str">
            <v xml:space="preserve">ZM </v>
          </cell>
          <cell r="F1417" t="str">
            <v xml:space="preserve">LEWANDOWSKI              ANDRZEJ        </v>
          </cell>
          <cell r="G1417" t="str">
            <v>U-16</v>
          </cell>
          <cell r="H1417" t="str">
            <v>18</v>
          </cell>
          <cell r="I1417" t="str">
            <v>15-77</v>
          </cell>
          <cell r="J1417" t="str">
            <v>528</v>
          </cell>
          <cell r="K1417" t="str">
            <v>491-04305</v>
          </cell>
          <cell r="L1417" t="str">
            <v>733</v>
          </cell>
          <cell r="M1417" t="str">
            <v/>
          </cell>
          <cell r="N1417" t="str">
            <v>127</v>
          </cell>
        </row>
        <row r="1418">
          <cell r="A1418" t="str">
            <v>STACJA ROBOCZA</v>
          </cell>
          <cell r="B1418" t="str">
            <v>ZENITH Z STATION EL P200</v>
          </cell>
          <cell r="C1418" t="str">
            <v>491-3155</v>
          </cell>
          <cell r="D1418" t="str">
            <v>7972200096</v>
          </cell>
          <cell r="E1418" t="str">
            <v xml:space="preserve">ZM </v>
          </cell>
          <cell r="F1418" t="str">
            <v xml:space="preserve">NIEWIECZERZAŁ            JAROSŁAW       </v>
          </cell>
          <cell r="G1418" t="str">
            <v>F-3</v>
          </cell>
          <cell r="H1418" t="str">
            <v>2</v>
          </cell>
          <cell r="I1418" t="str">
            <v>15-03</v>
          </cell>
          <cell r="J1418" t="str">
            <v>644</v>
          </cell>
          <cell r="K1418" t="str">
            <v/>
          </cell>
          <cell r="L1418" t="str">
            <v>200</v>
          </cell>
          <cell r="M1418" t="str">
            <v>BEZ SIECI</v>
          </cell>
          <cell r="N1418" t="str">
            <v/>
          </cell>
        </row>
        <row r="1419">
          <cell r="A1419" t="str">
            <v>STACJA ROBOCZA</v>
          </cell>
          <cell r="B1419" t="str">
            <v>NEC PMVT Desktop P III 450</v>
          </cell>
          <cell r="C1419" t="str">
            <v>491-3837</v>
          </cell>
          <cell r="D1419" t="str">
            <v>0671109</v>
          </cell>
          <cell r="E1419" t="str">
            <v xml:space="preserve">ZM </v>
          </cell>
          <cell r="F1419" t="str">
            <v xml:space="preserve">SZCZĘSNA-PODESZWA        ANNA           </v>
          </cell>
          <cell r="G1419" t="str">
            <v>U-16</v>
          </cell>
          <cell r="H1419" t="str">
            <v>31</v>
          </cell>
          <cell r="I1419" t="str">
            <v>19-92</v>
          </cell>
          <cell r="J1419" t="str">
            <v>907</v>
          </cell>
          <cell r="K1419" t="str">
            <v>D0U9R3</v>
          </cell>
          <cell r="L1419" t="str">
            <v>450</v>
          </cell>
          <cell r="M1419" t="str">
            <v/>
          </cell>
          <cell r="N1419" t="str">
            <v/>
          </cell>
        </row>
        <row r="1420">
          <cell r="A1420" t="str">
            <v>STACJA ROBOCZA</v>
          </cell>
          <cell r="B1420" t="str">
            <v>KOMPUTER PC/AT</v>
          </cell>
          <cell r="C1420" t="str">
            <v>491-1620/K013</v>
          </cell>
          <cell r="D1420" t="str">
            <v>0B23A</v>
          </cell>
          <cell r="E1420" t="str">
            <v xml:space="preserve">ZM </v>
          </cell>
          <cell r="F1420" t="str">
            <v xml:space="preserve">KOWALCZYK                MAREK          </v>
          </cell>
          <cell r="G1420" t="str">
            <v>MAG.002</v>
          </cell>
          <cell r="H1420" t="str">
            <v>MAG.002</v>
          </cell>
          <cell r="I1420" t="str">
            <v>26-50</v>
          </cell>
          <cell r="J1420" t="str">
            <v>486</v>
          </cell>
          <cell r="K1420" t="str">
            <v>491-01620-K013</v>
          </cell>
          <cell r="L1420" t="str">
            <v>534</v>
          </cell>
          <cell r="M1420" t="str">
            <v/>
          </cell>
          <cell r="N1420" t="str">
            <v>128</v>
          </cell>
        </row>
        <row r="1421">
          <cell r="A1421" t="str">
            <v>STACJA ROBOCZA</v>
          </cell>
          <cell r="B1421" t="str">
            <v>NEC PMVT Desktop P III 450</v>
          </cell>
          <cell r="C1421" t="str">
            <v>491-3823</v>
          </cell>
          <cell r="D1421" t="str">
            <v>0704109</v>
          </cell>
          <cell r="E1421" t="str">
            <v xml:space="preserve">ZM </v>
          </cell>
          <cell r="F1421" t="str">
            <v xml:space="preserve">SZYDA                    URSZULA        </v>
          </cell>
          <cell r="G1421" t="str">
            <v>U-16</v>
          </cell>
          <cell r="H1421" t="str">
            <v>21</v>
          </cell>
          <cell r="I1421" t="str">
            <v>12-74</v>
          </cell>
          <cell r="J1421" t="str">
            <v>312</v>
          </cell>
          <cell r="K1421" t="str">
            <v>491-03823</v>
          </cell>
          <cell r="L1421" t="str">
            <v>450</v>
          </cell>
          <cell r="M1421" t="str">
            <v/>
          </cell>
          <cell r="N1421" t="str">
            <v>64</v>
          </cell>
        </row>
        <row r="1422">
          <cell r="A1422" t="str">
            <v>STACJA ROBOCZA</v>
          </cell>
          <cell r="B1422" t="str">
            <v>KOMPUTER PC/AT</v>
          </cell>
          <cell r="C1422" t="str">
            <v>491-1620/K014</v>
          </cell>
          <cell r="D1422" t="str">
            <v>0B23A</v>
          </cell>
          <cell r="E1422" t="str">
            <v xml:space="preserve">ZM </v>
          </cell>
          <cell r="F1422" t="str">
            <v xml:space="preserve">BARTOSIK                 TERESA         </v>
          </cell>
          <cell r="G1422" t="str">
            <v>MAG.004</v>
          </cell>
          <cell r="H1422" t="str">
            <v>MAG.004</v>
          </cell>
          <cell r="I1422" t="str">
            <v>15-88</v>
          </cell>
          <cell r="J1422" t="str">
            <v>2350</v>
          </cell>
          <cell r="K1422" t="str">
            <v>491-01620-K014</v>
          </cell>
          <cell r="L1422" t="str">
            <v>400</v>
          </cell>
          <cell r="M1422" t="str">
            <v/>
          </cell>
          <cell r="N1422" t="str">
            <v>64</v>
          </cell>
        </row>
        <row r="1423">
          <cell r="A1423" t="str">
            <v>STACJA ROBOCZA</v>
          </cell>
          <cell r="B1423" t="str">
            <v>KOMPUTER PC/AT</v>
          </cell>
          <cell r="C1423" t="str">
            <v>491-1620/K011</v>
          </cell>
          <cell r="D1423" t="str">
            <v>0B23A</v>
          </cell>
          <cell r="E1423" t="str">
            <v xml:space="preserve">ZM </v>
          </cell>
          <cell r="F1423" t="str">
            <v xml:space="preserve">SARZAŁA                  JADWIGA        </v>
          </cell>
          <cell r="G1423" t="str">
            <v>SPEDYCJA</v>
          </cell>
          <cell r="H1423" t="str">
            <v>SPEDYCJA</v>
          </cell>
          <cell r="I1423" t="str">
            <v>15-96</v>
          </cell>
          <cell r="J1423" t="str">
            <v>945</v>
          </cell>
          <cell r="K1423" t="str">
            <v>491-01620-K011</v>
          </cell>
          <cell r="L1423" t="str">
            <v>333</v>
          </cell>
          <cell r="M1423" t="str">
            <v/>
          </cell>
          <cell r="N1423" t="str">
            <v>64</v>
          </cell>
        </row>
        <row r="1424">
          <cell r="A1424" t="str">
            <v>STACJA ROBOCZA</v>
          </cell>
          <cell r="B1424" t="str">
            <v>KOMPUTER PC/AT</v>
          </cell>
          <cell r="C1424" t="str">
            <v>491-1620/K015</v>
          </cell>
          <cell r="D1424" t="str">
            <v>0B23A</v>
          </cell>
          <cell r="E1424" t="str">
            <v xml:space="preserve">ZM </v>
          </cell>
          <cell r="F1424" t="str">
            <v xml:space="preserve">KASPRZYKOWSKA            ZDZISŁAWA      </v>
          </cell>
          <cell r="G1424" t="str">
            <v>MAG.006</v>
          </cell>
          <cell r="H1424" t="str">
            <v>MAG.006</v>
          </cell>
          <cell r="I1424" t="str">
            <v>15-90</v>
          </cell>
          <cell r="J1424" t="str">
            <v>5420</v>
          </cell>
          <cell r="K1424" t="str">
            <v>491-01620-K015</v>
          </cell>
          <cell r="L1424" t="str">
            <v>550</v>
          </cell>
          <cell r="M1424" t="str">
            <v>OK51J</v>
          </cell>
          <cell r="N1424" t="str">
            <v>64</v>
          </cell>
        </row>
        <row r="1425">
          <cell r="A1425" t="str">
            <v>STACJA ROBOCZA</v>
          </cell>
          <cell r="B1425" t="str">
            <v>ZENITH Z STATION P200</v>
          </cell>
          <cell r="C1425" t="str">
            <v>491-3094</v>
          </cell>
          <cell r="D1425" t="str">
            <v>GCDT74204760</v>
          </cell>
          <cell r="E1425" t="str">
            <v xml:space="preserve">ZM </v>
          </cell>
          <cell r="F1425" t="str">
            <v xml:space="preserve">ZIARNIEWICZ              KRYSTYNA       </v>
          </cell>
          <cell r="G1425" t="str">
            <v>MAG.007</v>
          </cell>
          <cell r="H1425" t="str">
            <v>MAG.007</v>
          </cell>
          <cell r="I1425" t="str">
            <v>15-91</v>
          </cell>
          <cell r="J1425" t="str">
            <v>1126</v>
          </cell>
          <cell r="K1425" t="str">
            <v>491-03094</v>
          </cell>
          <cell r="L1425" t="str">
            <v>200</v>
          </cell>
          <cell r="M1425" t="str">
            <v/>
          </cell>
          <cell r="N1425" t="str">
            <v>96</v>
          </cell>
        </row>
        <row r="1426">
          <cell r="A1426" t="str">
            <v>STACJA ROBOCZA</v>
          </cell>
          <cell r="B1426" t="str">
            <v>KOMPUTER PC/AT</v>
          </cell>
          <cell r="C1426" t="str">
            <v>491-1620/K018</v>
          </cell>
          <cell r="D1426" t="str">
            <v>0B23A</v>
          </cell>
          <cell r="E1426" t="str">
            <v xml:space="preserve">ZM </v>
          </cell>
          <cell r="F1426" t="str">
            <v xml:space="preserve">KLIMCZAK                 MARIA          </v>
          </cell>
          <cell r="G1426" t="str">
            <v>MAG.005</v>
          </cell>
          <cell r="H1426" t="str">
            <v>MAG.005</v>
          </cell>
          <cell r="I1426" t="str">
            <v>15-89</v>
          </cell>
          <cell r="J1426" t="str">
            <v>443</v>
          </cell>
          <cell r="K1426" t="str">
            <v>491-01620-K018</v>
          </cell>
          <cell r="L1426" t="str">
            <v>1200</v>
          </cell>
          <cell r="M1426" t="str">
            <v/>
          </cell>
          <cell r="N1426" t="str">
            <v>256</v>
          </cell>
        </row>
        <row r="1427">
          <cell r="A1427" t="str">
            <v>STACJA ROBOCZA</v>
          </cell>
          <cell r="B1427" t="str">
            <v>ZENITH Z STATION P166</v>
          </cell>
          <cell r="C1427" t="str">
            <v>491-2987</v>
          </cell>
          <cell r="D1427" t="str">
            <v>GVDD72904938</v>
          </cell>
          <cell r="E1427" t="str">
            <v xml:space="preserve">ZM </v>
          </cell>
          <cell r="F1427" t="str">
            <v xml:space="preserve">CIESIELSKA               BARBARA        </v>
          </cell>
          <cell r="G1427" t="str">
            <v>MAG.013</v>
          </cell>
          <cell r="H1427" t="str">
            <v>MAG.013</v>
          </cell>
          <cell r="I1427" t="str">
            <v>17-18</v>
          </cell>
          <cell r="J1427" t="str">
            <v>1334</v>
          </cell>
          <cell r="K1427" t="str">
            <v>491-02987</v>
          </cell>
          <cell r="L1427" t="str">
            <v>166</v>
          </cell>
          <cell r="M1427" t="str">
            <v/>
          </cell>
          <cell r="N1427" t="str">
            <v>80</v>
          </cell>
        </row>
        <row r="1428">
          <cell r="A1428" t="str">
            <v>STACJA ROBOCZA</v>
          </cell>
          <cell r="B1428" t="str">
            <v>KOMPUTER PC/AT</v>
          </cell>
          <cell r="C1428" t="str">
            <v>491-1620/K016</v>
          </cell>
          <cell r="D1428" t="str">
            <v>0B23A</v>
          </cell>
          <cell r="E1428" t="str">
            <v xml:space="preserve">ZM </v>
          </cell>
          <cell r="F1428" t="str">
            <v xml:space="preserve">BARTOSIK                 JAN            </v>
          </cell>
          <cell r="G1428" t="str">
            <v>MAG.004</v>
          </cell>
          <cell r="H1428" t="str">
            <v>MAG.004</v>
          </cell>
          <cell r="I1428" t="str">
            <v>27-53</v>
          </cell>
          <cell r="J1428" t="str">
            <v>38</v>
          </cell>
          <cell r="K1428" t="str">
            <v>K016</v>
          </cell>
          <cell r="L1428" t="str">
            <v>0</v>
          </cell>
          <cell r="M1428" t="str">
            <v/>
          </cell>
          <cell r="N1428" t="str">
            <v/>
          </cell>
        </row>
        <row r="1429">
          <cell r="A1429" t="str">
            <v>STACJA ROBOCZA</v>
          </cell>
          <cell r="B1429" t="str">
            <v>KOMPUTER PC/AT</v>
          </cell>
          <cell r="C1429" t="str">
            <v>491-1620/K019</v>
          </cell>
          <cell r="D1429" t="str">
            <v>0B23A</v>
          </cell>
          <cell r="E1429" t="str">
            <v xml:space="preserve">ZM </v>
          </cell>
          <cell r="F1429" t="str">
            <v xml:space="preserve">WOŹNIAK                  ROMAN          </v>
          </cell>
          <cell r="G1429" t="str">
            <v>MAG.006</v>
          </cell>
          <cell r="H1429" t="str">
            <v>MAG.006</v>
          </cell>
          <cell r="I1429" t="str">
            <v>15-90</v>
          </cell>
          <cell r="J1429" t="str">
            <v>5428</v>
          </cell>
          <cell r="K1429" t="str">
            <v>491-01620-K019</v>
          </cell>
          <cell r="L1429" t="str">
            <v>550</v>
          </cell>
          <cell r="M1429" t="str">
            <v>OK51J</v>
          </cell>
          <cell r="N1429" t="str">
            <v>128</v>
          </cell>
        </row>
        <row r="1430">
          <cell r="A1430" t="str">
            <v>STACJA ROBOCZA</v>
          </cell>
          <cell r="B1430" t="str">
            <v>KOMPUTER 486SX</v>
          </cell>
          <cell r="C1430" t="str">
            <v>491-1620/8891</v>
          </cell>
          <cell r="D1430" t="str">
            <v>8891/114</v>
          </cell>
          <cell r="E1430" t="str">
            <v xml:space="preserve">ZM </v>
          </cell>
          <cell r="F1430" t="str">
            <v xml:space="preserve">ŚNIEŻKO                  MARIA          </v>
          </cell>
          <cell r="G1430" t="str">
            <v>MAG.002</v>
          </cell>
          <cell r="H1430" t="str">
            <v>MAG.002</v>
          </cell>
          <cell r="I1430" t="str">
            <v>15-86</v>
          </cell>
          <cell r="J1430" t="str">
            <v>3320</v>
          </cell>
          <cell r="K1430" t="str">
            <v>491-01620-8891</v>
          </cell>
          <cell r="L1430" t="str">
            <v>550</v>
          </cell>
          <cell r="M1430" t="str">
            <v/>
          </cell>
          <cell r="N1430" t="str">
            <v>128</v>
          </cell>
        </row>
        <row r="1431">
          <cell r="A1431" t="str">
            <v>STACJA ROBOCZA</v>
          </cell>
          <cell r="B1431" t="str">
            <v>KOMPUTER 386DX</v>
          </cell>
          <cell r="C1431" t="str">
            <v>491-2076</v>
          </cell>
          <cell r="D1431" t="str">
            <v>3612/043</v>
          </cell>
          <cell r="E1431" t="str">
            <v xml:space="preserve">ZM </v>
          </cell>
          <cell r="F1431" t="str">
            <v xml:space="preserve">STAWICKA                 TERESA         </v>
          </cell>
          <cell r="G1431" t="str">
            <v>MAG.016</v>
          </cell>
          <cell r="H1431" t="str">
            <v>MAG.016</v>
          </cell>
          <cell r="I1431" t="str">
            <v>17-16</v>
          </cell>
          <cell r="J1431" t="str">
            <v>967</v>
          </cell>
          <cell r="K1431" t="str">
            <v>491-02076</v>
          </cell>
          <cell r="L1431" t="str">
            <v>300</v>
          </cell>
          <cell r="M1431" t="str">
            <v/>
          </cell>
          <cell r="N1431" t="str">
            <v>64</v>
          </cell>
        </row>
        <row r="1432">
          <cell r="A1432" t="str">
            <v>STACJA ROBOCZA</v>
          </cell>
          <cell r="B1432" t="str">
            <v>KOMPUTER 386DX</v>
          </cell>
          <cell r="C1432" t="str">
            <v>491-2028</v>
          </cell>
          <cell r="D1432" t="str">
            <v>3628</v>
          </cell>
          <cell r="E1432" t="str">
            <v xml:space="preserve">ZM </v>
          </cell>
          <cell r="F1432" t="str">
            <v xml:space="preserve">WIŚNIEWSKI               BOGDAN         </v>
          </cell>
          <cell r="G1432" t="str">
            <v>MAG.008</v>
          </cell>
          <cell r="H1432" t="str">
            <v>MAG.008</v>
          </cell>
          <cell r="I1432" t="str">
            <v>15-92</v>
          </cell>
          <cell r="J1432" t="str">
            <v>1043</v>
          </cell>
          <cell r="K1432" t="str">
            <v>491-02028</v>
          </cell>
          <cell r="L1432" t="str">
            <v>366</v>
          </cell>
          <cell r="M1432" t="str">
            <v/>
          </cell>
          <cell r="N1432" t="str">
            <v>64</v>
          </cell>
        </row>
        <row r="1433">
          <cell r="A1433" t="str">
            <v>STACJA ROBOCZA</v>
          </cell>
          <cell r="B1433" t="str">
            <v>KOMPUTER 386DX</v>
          </cell>
          <cell r="C1433" t="str">
            <v>491-2048</v>
          </cell>
          <cell r="D1433" t="str">
            <v>3802/053</v>
          </cell>
          <cell r="E1433" t="str">
            <v xml:space="preserve">ZM </v>
          </cell>
          <cell r="F1433" t="str">
            <v xml:space="preserve">KARASIŃSKI               ROMAN          </v>
          </cell>
          <cell r="G1433" t="str">
            <v>MAG.014</v>
          </cell>
          <cell r="H1433" t="str">
            <v>MAG.014</v>
          </cell>
          <cell r="I1433" t="str">
            <v>21-92</v>
          </cell>
          <cell r="J1433" t="str">
            <v>2152</v>
          </cell>
          <cell r="K1433" t="str">
            <v>036</v>
          </cell>
          <cell r="L1433" t="str">
            <v>550</v>
          </cell>
          <cell r="M1433" t="str">
            <v/>
          </cell>
          <cell r="N1433" t="str">
            <v/>
          </cell>
        </row>
        <row r="1434">
          <cell r="A1434" t="str">
            <v>STACJA ROBOCZA</v>
          </cell>
          <cell r="B1434" t="str">
            <v>NEC PowerMate VT Destop P III 450</v>
          </cell>
          <cell r="C1434" t="str">
            <v>491-3988</v>
          </cell>
          <cell r="D1434" t="str">
            <v>0707109</v>
          </cell>
          <cell r="E1434" t="str">
            <v xml:space="preserve">ZM </v>
          </cell>
          <cell r="F1434" t="str">
            <v xml:space="preserve">LEHMANN                  LESZEK         </v>
          </cell>
          <cell r="G1434" t="str">
            <v>MAG.010</v>
          </cell>
          <cell r="H1434" t="str">
            <v>MAG.010</v>
          </cell>
          <cell r="I1434" t="str">
            <v>15-93</v>
          </cell>
          <cell r="J1434" t="str">
            <v>3167</v>
          </cell>
          <cell r="K1434" t="str">
            <v>491-03988</v>
          </cell>
          <cell r="L1434" t="str">
            <v>450</v>
          </cell>
          <cell r="M1434" t="str">
            <v/>
          </cell>
          <cell r="N1434" t="str">
            <v>64</v>
          </cell>
        </row>
        <row r="1435">
          <cell r="A1435" t="str">
            <v>STACJA ROBOCZA</v>
          </cell>
          <cell r="B1435" t="str">
            <v>COMPAQ DESKPRO 2000 DT 5166 M1620</v>
          </cell>
          <cell r="C1435" t="str">
            <v>491-2889</v>
          </cell>
          <cell r="D1435" t="str">
            <v>8709HVU87641</v>
          </cell>
          <cell r="E1435" t="str">
            <v xml:space="preserve">ZM </v>
          </cell>
          <cell r="F1435" t="str">
            <v xml:space="preserve">KUCHARSKA                DANUTA         </v>
          </cell>
          <cell r="G1435" t="str">
            <v>MAG.008</v>
          </cell>
          <cell r="H1435" t="str">
            <v>MAG.008</v>
          </cell>
          <cell r="I1435" t="str">
            <v>15-92</v>
          </cell>
          <cell r="J1435" t="str">
            <v>5649</v>
          </cell>
          <cell r="K1435" t="str">
            <v>ZENONT</v>
          </cell>
          <cell r="L1435" t="str">
            <v>166</v>
          </cell>
          <cell r="M1435" t="str">
            <v/>
          </cell>
          <cell r="N1435" t="str">
            <v/>
          </cell>
        </row>
        <row r="1436">
          <cell r="A1436" t="str">
            <v>STACJA ROBOCZA</v>
          </cell>
          <cell r="B1436" t="str">
            <v>NEC PowerMate VT Destop P III 450</v>
          </cell>
          <cell r="C1436" t="str">
            <v>491-3994</v>
          </cell>
          <cell r="D1436" t="str">
            <v>0734109</v>
          </cell>
          <cell r="E1436" t="str">
            <v xml:space="preserve">ZM </v>
          </cell>
          <cell r="F1436" t="str">
            <v xml:space="preserve">JAROCIŃSKA               MAŁGORZATA     </v>
          </cell>
          <cell r="G1436" t="str">
            <v>U-12</v>
          </cell>
          <cell r="H1436" t="str">
            <v>22</v>
          </cell>
          <cell r="I1436" t="str">
            <v>12-21</v>
          </cell>
          <cell r="J1436" t="str">
            <v>1734</v>
          </cell>
          <cell r="K1436" t="str">
            <v>491-03994</v>
          </cell>
          <cell r="L1436" t="str">
            <v>450</v>
          </cell>
          <cell r="M1436" t="str">
            <v/>
          </cell>
          <cell r="N1436" t="str">
            <v>192</v>
          </cell>
        </row>
        <row r="1437">
          <cell r="A1437" t="str">
            <v>STACJA ROBOCZA</v>
          </cell>
          <cell r="B1437" t="str">
            <v>COMPAQ DESKPRO 2000 DT 5120 M1080</v>
          </cell>
          <cell r="C1437" t="str">
            <v>491-2784</v>
          </cell>
          <cell r="D1437" t="str">
            <v>8651HVS51504</v>
          </cell>
          <cell r="E1437" t="str">
            <v xml:space="preserve">ZM </v>
          </cell>
          <cell r="F1437" t="str">
            <v xml:space="preserve">NIEMIRSKI                MIECZYSŁAW     </v>
          </cell>
          <cell r="G1437" t="str">
            <v>WAGA</v>
          </cell>
          <cell r="H1437" t="str">
            <v>WAGA</v>
          </cell>
          <cell r="I1437" t="str">
            <v>18-14</v>
          </cell>
          <cell r="J1437" t="str">
            <v>655</v>
          </cell>
          <cell r="K1437" t="str">
            <v/>
          </cell>
          <cell r="L1437" t="str">
            <v>120</v>
          </cell>
          <cell r="M1437" t="str">
            <v>Nie będzie w sieci</v>
          </cell>
          <cell r="N1437" t="str">
            <v/>
          </cell>
        </row>
        <row r="1438">
          <cell r="A1438" t="str">
            <v>STACJA ROBOCZA</v>
          </cell>
          <cell r="B1438" t="str">
            <v>DELL Optiplex GX1M P II 450</v>
          </cell>
          <cell r="C1438" t="str">
            <v>491-3665</v>
          </cell>
          <cell r="D1438" t="str">
            <v>QF01X</v>
          </cell>
          <cell r="E1438" t="str">
            <v xml:space="preserve">ZM </v>
          </cell>
          <cell r="F1438" t="str">
            <v xml:space="preserve">KUMILEWSKI               SŁAWOMIR       </v>
          </cell>
          <cell r="G1438" t="str">
            <v>U-16</v>
          </cell>
          <cell r="H1438" t="str">
            <v>32</v>
          </cell>
          <cell r="I1438" t="str">
            <v>15-79</v>
          </cell>
          <cell r="J1438" t="str">
            <v>3532</v>
          </cell>
          <cell r="K1438" t="str">
            <v>491-03665</v>
          </cell>
          <cell r="L1438" t="str">
            <v>450</v>
          </cell>
          <cell r="M1438" t="str">
            <v/>
          </cell>
          <cell r="N1438" t="str">
            <v>128</v>
          </cell>
        </row>
        <row r="1439">
          <cell r="A1439" t="str">
            <v>STACJA ROBOCZA</v>
          </cell>
          <cell r="B1439" t="str">
            <v>DELL Optiplex GX1M P II 450</v>
          </cell>
          <cell r="C1439" t="str">
            <v>491-3662</v>
          </cell>
          <cell r="D1439" t="str">
            <v>QDXTW</v>
          </cell>
          <cell r="E1439" t="str">
            <v xml:space="preserve">ZM </v>
          </cell>
          <cell r="F1439" t="str">
            <v xml:space="preserve">WIŚNIEWSKI               BOGDAN         </v>
          </cell>
          <cell r="G1439" t="str">
            <v>MAG.008</v>
          </cell>
          <cell r="H1439" t="str">
            <v>MAG.008</v>
          </cell>
          <cell r="I1439" t="str">
            <v>15-92</v>
          </cell>
          <cell r="J1439" t="str">
            <v>1043</v>
          </cell>
          <cell r="K1439" t="str">
            <v>491-03662</v>
          </cell>
          <cell r="L1439" t="str">
            <v>450</v>
          </cell>
          <cell r="M1439" t="str">
            <v/>
          </cell>
          <cell r="N1439" t="str">
            <v>128</v>
          </cell>
        </row>
        <row r="1440">
          <cell r="A1440" t="str">
            <v>STACJA ROBOCZA</v>
          </cell>
          <cell r="B1440" t="str">
            <v>KOMPUTER PC/AT</v>
          </cell>
          <cell r="C1440" t="str">
            <v>491-1620/K023</v>
          </cell>
          <cell r="D1440" t="str">
            <v>0B23A</v>
          </cell>
          <cell r="E1440" t="str">
            <v xml:space="preserve">ZM </v>
          </cell>
          <cell r="F1440" t="str">
            <v xml:space="preserve">STEFANEK                 ANNA           </v>
          </cell>
          <cell r="G1440" t="str">
            <v>MAG.003</v>
          </cell>
          <cell r="H1440" t="str">
            <v>MAG.003</v>
          </cell>
          <cell r="I1440" t="str">
            <v>15-87</v>
          </cell>
          <cell r="J1440" t="str">
            <v>957</v>
          </cell>
          <cell r="K1440" t="str">
            <v>491-01620-K023</v>
          </cell>
          <cell r="L1440" t="str">
            <v>550</v>
          </cell>
          <cell r="M1440" t="str">
            <v/>
          </cell>
          <cell r="N1440" t="str">
            <v>128</v>
          </cell>
        </row>
        <row r="1441">
          <cell r="A1441" t="str">
            <v>STACJA ROBOCZA</v>
          </cell>
          <cell r="B1441" t="str">
            <v>DELL Optiplex GX1L 266</v>
          </cell>
          <cell r="C1441" t="str">
            <v>491-3290</v>
          </cell>
          <cell r="D1441" t="str">
            <v>NM17T</v>
          </cell>
          <cell r="E1441" t="str">
            <v xml:space="preserve">ZM </v>
          </cell>
          <cell r="F1441" t="str">
            <v xml:space="preserve">ŻELASKO                  BOGUSŁAW       </v>
          </cell>
          <cell r="G1441" t="str">
            <v>MAG.001</v>
          </cell>
          <cell r="H1441" t="str">
            <v>MAG.001</v>
          </cell>
          <cell r="I1441" t="str">
            <v>15-85</v>
          </cell>
          <cell r="J1441" t="str">
            <v>1148</v>
          </cell>
          <cell r="K1441" t="str">
            <v>491-03290</v>
          </cell>
          <cell r="L1441" t="str">
            <v>266</v>
          </cell>
          <cell r="M1441" t="str">
            <v/>
          </cell>
          <cell r="N1441" t="str">
            <v>96</v>
          </cell>
        </row>
        <row r="1442">
          <cell r="A1442" t="str">
            <v>STACJA ROBOCZA</v>
          </cell>
          <cell r="B1442" t="str">
            <v>COMPAQ DESKPRO EXDT</v>
          </cell>
          <cell r="C1442" t="str">
            <v>491-4659</v>
          </cell>
          <cell r="D1442" t="str">
            <v>8124FR4Z0G38</v>
          </cell>
          <cell r="E1442" t="str">
            <v xml:space="preserve">ZM </v>
          </cell>
          <cell r="F1442" t="str">
            <v xml:space="preserve">GRZESIAK                 JOLANTA        </v>
          </cell>
          <cell r="G1442" t="str">
            <v>F-3</v>
          </cell>
          <cell r="H1442" t="str">
            <v>2</v>
          </cell>
          <cell r="I1442" t="str">
            <v>27-50</v>
          </cell>
          <cell r="J1442" t="str">
            <v>224</v>
          </cell>
          <cell r="K1442" t="str">
            <v>491-04659</v>
          </cell>
          <cell r="L1442" t="str">
            <v>1000</v>
          </cell>
          <cell r="M1442" t="str">
            <v/>
          </cell>
          <cell r="N1442" t="str">
            <v>63</v>
          </cell>
        </row>
        <row r="1443">
          <cell r="A1443" t="str">
            <v>STACJA ROBOCZA</v>
          </cell>
          <cell r="B1443" t="str">
            <v>DELL Optiplex GX1L 266</v>
          </cell>
          <cell r="C1443" t="str">
            <v>491-3235</v>
          </cell>
          <cell r="D1443" t="str">
            <v>NM17C</v>
          </cell>
          <cell r="E1443" t="str">
            <v xml:space="preserve">ZM </v>
          </cell>
          <cell r="F1443" t="str">
            <v xml:space="preserve">JAROCIŃSKA               MAŁGORZATA     </v>
          </cell>
          <cell r="G1443" t="str">
            <v>U-12</v>
          </cell>
          <cell r="H1443" t="str">
            <v>22</v>
          </cell>
          <cell r="I1443" t="str">
            <v>12-21</v>
          </cell>
          <cell r="J1443" t="str">
            <v>1734</v>
          </cell>
          <cell r="K1443" t="str">
            <v>491-03235</v>
          </cell>
          <cell r="L1443" t="str">
            <v>266</v>
          </cell>
          <cell r="M1443" t="str">
            <v/>
          </cell>
          <cell r="N1443" t="str">
            <v>96</v>
          </cell>
        </row>
        <row r="1444">
          <cell r="A1444" t="str">
            <v>STACJA ROBOCZA</v>
          </cell>
          <cell r="B1444" t="str">
            <v>ZENITH Z STATION P166</v>
          </cell>
          <cell r="C1444" t="str">
            <v>491-3097</v>
          </cell>
          <cell r="D1444" t="str">
            <v>GVDD72905439</v>
          </cell>
          <cell r="E1444" t="str">
            <v xml:space="preserve">ZM </v>
          </cell>
          <cell r="F1444" t="str">
            <v xml:space="preserve">PAKLIKOWSKI              FRANCISZEK     </v>
          </cell>
          <cell r="G1444" t="str">
            <v>MAG.005</v>
          </cell>
          <cell r="H1444" t="str">
            <v>MAG.005</v>
          </cell>
          <cell r="I1444" t="str">
            <v>15-89</v>
          </cell>
          <cell r="J1444" t="str">
            <v>772</v>
          </cell>
          <cell r="K1444" t="str">
            <v>491-03097</v>
          </cell>
          <cell r="L1444" t="str">
            <v>166</v>
          </cell>
          <cell r="M1444" t="str">
            <v/>
          </cell>
          <cell r="N1444" t="str">
            <v>80</v>
          </cell>
        </row>
        <row r="1445">
          <cell r="A1445" t="str">
            <v>STACJA ROBOCZA</v>
          </cell>
          <cell r="B1445" t="str">
            <v>DELL Optiplex GX1L 266</v>
          </cell>
          <cell r="C1445" t="str">
            <v>491-3288</v>
          </cell>
          <cell r="D1445" t="str">
            <v>NM17M</v>
          </cell>
          <cell r="E1445" t="str">
            <v xml:space="preserve">ZM </v>
          </cell>
          <cell r="F1445" t="str">
            <v xml:space="preserve">POLAKIEWICZ              EWA            </v>
          </cell>
          <cell r="G1445" t="str">
            <v>MAG.011</v>
          </cell>
          <cell r="H1445" t="str">
            <v>MAG.011</v>
          </cell>
          <cell r="I1445" t="str">
            <v>17-19</v>
          </cell>
          <cell r="J1445" t="str">
            <v>3603</v>
          </cell>
          <cell r="K1445" t="str">
            <v>491-03288</v>
          </cell>
          <cell r="L1445" t="str">
            <v>266</v>
          </cell>
          <cell r="M1445" t="str">
            <v/>
          </cell>
          <cell r="N1445" t="str">
            <v>96</v>
          </cell>
        </row>
        <row r="1446">
          <cell r="A1446" t="str">
            <v>STACJA ROBOCZA</v>
          </cell>
          <cell r="B1446" t="str">
            <v>COMPAQ DESKPRO EXD PIII 733</v>
          </cell>
          <cell r="C1446" t="str">
            <v>491-4391</v>
          </cell>
          <cell r="D1446" t="str">
            <v>8036FR4ZE293</v>
          </cell>
          <cell r="E1446" t="str">
            <v xml:space="preserve">ZM </v>
          </cell>
          <cell r="F1446" t="str">
            <v xml:space="preserve">KWAŚNIEWSKA              ELŻBIETA       </v>
          </cell>
          <cell r="G1446" t="str">
            <v>U-16</v>
          </cell>
          <cell r="H1446" t="str">
            <v>32</v>
          </cell>
          <cell r="I1446" t="str">
            <v>19-92</v>
          </cell>
          <cell r="J1446" t="str">
            <v>410</v>
          </cell>
          <cell r="K1446" t="str">
            <v>491-04391</v>
          </cell>
          <cell r="L1446" t="str">
            <v>733</v>
          </cell>
          <cell r="M1446" t="str">
            <v/>
          </cell>
          <cell r="N1446" t="str">
            <v>127</v>
          </cell>
        </row>
        <row r="1447">
          <cell r="A1447" t="str">
            <v>STACJA ROBOCZA</v>
          </cell>
          <cell r="B1447" t="str">
            <v>DELL Optiplex GX1L 266</v>
          </cell>
          <cell r="C1447" t="str">
            <v>491-3380</v>
          </cell>
          <cell r="D1447" t="str">
            <v>NM1CM</v>
          </cell>
          <cell r="E1447" t="str">
            <v xml:space="preserve">ZM </v>
          </cell>
          <cell r="F1447" t="str">
            <v xml:space="preserve">JAROCIŃSKA               MAŁGORZATA     </v>
          </cell>
          <cell r="G1447" t="str">
            <v>U-12</v>
          </cell>
          <cell r="H1447" t="str">
            <v>22</v>
          </cell>
          <cell r="I1447" t="str">
            <v>12-21</v>
          </cell>
          <cell r="J1447" t="str">
            <v>1734</v>
          </cell>
          <cell r="K1447" t="str">
            <v>491-03380</v>
          </cell>
          <cell r="L1447" t="str">
            <v>266</v>
          </cell>
          <cell r="M1447" t="str">
            <v/>
          </cell>
          <cell r="N1447" t="str">
            <v>96</v>
          </cell>
        </row>
        <row r="1448">
          <cell r="A1448" t="str">
            <v>STACJA ROBOCZA</v>
          </cell>
          <cell r="B1448" t="str">
            <v>DELL Optiplex GX1L 350</v>
          </cell>
          <cell r="C1448" t="str">
            <v>491-3535</v>
          </cell>
          <cell r="D1448" t="str">
            <v>PDZB4</v>
          </cell>
          <cell r="E1448" t="str">
            <v xml:space="preserve">ZM </v>
          </cell>
          <cell r="F1448" t="str">
            <v xml:space="preserve">JAROCIŃSKA               MAŁGORZATA     </v>
          </cell>
          <cell r="G1448" t="str">
            <v>U-12</v>
          </cell>
          <cell r="H1448" t="str">
            <v>22</v>
          </cell>
          <cell r="I1448" t="str">
            <v>12-21</v>
          </cell>
          <cell r="J1448" t="str">
            <v>1734</v>
          </cell>
          <cell r="K1448" t="str">
            <v>491-03535</v>
          </cell>
          <cell r="L1448" t="str">
            <v>350</v>
          </cell>
          <cell r="M1448" t="str">
            <v/>
          </cell>
          <cell r="N1448" t="str">
            <v>64</v>
          </cell>
        </row>
        <row r="1449">
          <cell r="A1449" t="str">
            <v>STACJA ROBOCZA</v>
          </cell>
          <cell r="B1449" t="str">
            <v>COMPAQ DESKPRO EXD PIII 733</v>
          </cell>
          <cell r="C1449" t="str">
            <v>491-4323</v>
          </cell>
          <cell r="D1449" t="str">
            <v>8036FR4Z3795</v>
          </cell>
          <cell r="E1449" t="str">
            <v xml:space="preserve">ZM </v>
          </cell>
          <cell r="F1449" t="str">
            <v xml:space="preserve">RASZEWSKI                ZYGMUNT        </v>
          </cell>
          <cell r="G1449" t="str">
            <v>U-16</v>
          </cell>
          <cell r="H1449" t="str">
            <v>32</v>
          </cell>
          <cell r="I1449" t="str">
            <v>15-83</v>
          </cell>
          <cell r="J1449" t="str">
            <v>5375</v>
          </cell>
          <cell r="K1449" t="str">
            <v>491-04323</v>
          </cell>
          <cell r="L1449" t="str">
            <v>733</v>
          </cell>
          <cell r="M1449" t="str">
            <v/>
          </cell>
          <cell r="N1449" t="str">
            <v>127</v>
          </cell>
        </row>
        <row r="1450">
          <cell r="A1450" t="str">
            <v>STACJA ROBOCZA</v>
          </cell>
          <cell r="B1450" t="str">
            <v>DELL Optiplex GX1L 266</v>
          </cell>
          <cell r="C1450" t="str">
            <v>491-3237</v>
          </cell>
          <cell r="D1450" t="str">
            <v>NM17D</v>
          </cell>
          <cell r="E1450" t="str">
            <v xml:space="preserve">ZM </v>
          </cell>
          <cell r="F1450" t="str">
            <v xml:space="preserve">GRANOWSKA                ZOFIA          </v>
          </cell>
          <cell r="G1450" t="str">
            <v>U-16</v>
          </cell>
          <cell r="H1450" t="str">
            <v>32</v>
          </cell>
          <cell r="I1450" t="str">
            <v>21-90</v>
          </cell>
          <cell r="J1450" t="str">
            <v>251</v>
          </cell>
          <cell r="K1450" t="str">
            <v>491-03237</v>
          </cell>
          <cell r="L1450" t="str">
            <v>266</v>
          </cell>
          <cell r="M1450" t="str">
            <v/>
          </cell>
          <cell r="N1450" t="str">
            <v>96</v>
          </cell>
        </row>
        <row r="1451">
          <cell r="A1451" t="str">
            <v>STACJA ROBOCZA</v>
          </cell>
          <cell r="B1451" t="str">
            <v>KOMPUTER PC/AT</v>
          </cell>
          <cell r="C1451" t="str">
            <v>491-1718</v>
          </cell>
          <cell r="D1451" t="str">
            <v/>
          </cell>
          <cell r="E1451" t="str">
            <v xml:space="preserve">ZM </v>
          </cell>
          <cell r="F1451" t="str">
            <v xml:space="preserve">GOLA                     WŁADYSŁAW      </v>
          </cell>
          <cell r="G1451" t="str">
            <v>MAG.015</v>
          </cell>
          <cell r="H1451" t="str">
            <v>MAG.015</v>
          </cell>
          <cell r="I1451" t="str">
            <v>25-48</v>
          </cell>
          <cell r="J1451" t="str">
            <v>256</v>
          </cell>
          <cell r="K1451" t="str">
            <v>491-01718</v>
          </cell>
          <cell r="L1451" t="str">
            <v>366</v>
          </cell>
          <cell r="M1451" t="str">
            <v/>
          </cell>
          <cell r="N1451" t="str">
            <v>192</v>
          </cell>
        </row>
        <row r="1452">
          <cell r="A1452" t="str">
            <v>STACJA ROBOCZA</v>
          </cell>
          <cell r="B1452" t="str">
            <v>DELL Optiplex GX260 SD</v>
          </cell>
          <cell r="C1452" t="str">
            <v>491-5095</v>
          </cell>
          <cell r="D1452" t="str">
            <v>DJYGL0J</v>
          </cell>
          <cell r="E1452" t="str">
            <v xml:space="preserve">ZP </v>
          </cell>
          <cell r="F1452" t="str">
            <v xml:space="preserve">KOSTRZEWA                SABINA         </v>
          </cell>
          <cell r="G1452" t="str">
            <v>U-3</v>
          </cell>
          <cell r="H1452" t="str">
            <v>320</v>
          </cell>
          <cell r="I1452" t="str">
            <v/>
          </cell>
          <cell r="J1452" t="str">
            <v>429</v>
          </cell>
          <cell r="K1452" t="str">
            <v>491-05095</v>
          </cell>
          <cell r="L1452" t="str">
            <v>2400</v>
          </cell>
          <cell r="M1452" t="str">
            <v/>
          </cell>
          <cell r="N1452" t="str">
            <v>254</v>
          </cell>
        </row>
        <row r="1453">
          <cell r="A1453" t="str">
            <v>STACJA ROBOCZA</v>
          </cell>
          <cell r="B1453" t="str">
            <v>DELL Optiplex GX1L 350</v>
          </cell>
          <cell r="C1453" t="str">
            <v>491-3587</v>
          </cell>
          <cell r="D1453" t="str">
            <v>PKGYX</v>
          </cell>
          <cell r="E1453" t="str">
            <v>ZRE</v>
          </cell>
          <cell r="F1453" t="str">
            <v xml:space="preserve">SZCZĘSNY                 ROMAN          </v>
          </cell>
          <cell r="G1453" t="str">
            <v>U-2</v>
          </cell>
          <cell r="H1453" t="str">
            <v>108</v>
          </cell>
          <cell r="I1453" t="str">
            <v>16-00</v>
          </cell>
          <cell r="J1453" t="str">
            <v>873</v>
          </cell>
          <cell r="K1453" t="str">
            <v>491-03587</v>
          </cell>
          <cell r="L1453" t="str">
            <v>350</v>
          </cell>
          <cell r="M1453" t="str">
            <v>OK55J</v>
          </cell>
          <cell r="N1453" t="str">
            <v>64</v>
          </cell>
        </row>
        <row r="1454">
          <cell r="A1454" t="str">
            <v>STACJA ROBOCZA</v>
          </cell>
          <cell r="B1454" t="str">
            <v>DELL Optiplex GX150</v>
          </cell>
          <cell r="C1454" t="str">
            <v>491-4761</v>
          </cell>
          <cell r="D1454" t="str">
            <v>39RX60J</v>
          </cell>
          <cell r="E1454" t="str">
            <v>ZRE</v>
          </cell>
          <cell r="F1454" t="str">
            <v xml:space="preserve">SUDER                    MARIA          </v>
          </cell>
          <cell r="G1454" t="str">
            <v>U-50</v>
          </cell>
          <cell r="H1454" t="str">
            <v>105</v>
          </cell>
          <cell r="I1454" t="str">
            <v>16-00</v>
          </cell>
          <cell r="J1454" t="str">
            <v>8213</v>
          </cell>
          <cell r="K1454" t="str">
            <v>491-04761</v>
          </cell>
          <cell r="L1454" t="str">
            <v>1000</v>
          </cell>
          <cell r="M1454" t="str">
            <v/>
          </cell>
          <cell r="N1454" t="str">
            <v>255</v>
          </cell>
        </row>
        <row r="1455">
          <cell r="A1455" t="str">
            <v>STACJA ROBOCZA</v>
          </cell>
          <cell r="B1455" t="str">
            <v>NEC PowerMate VT P III 550</v>
          </cell>
          <cell r="C1455" t="str">
            <v>491-4155</v>
          </cell>
          <cell r="D1455" t="str">
            <v>1172040</v>
          </cell>
          <cell r="E1455" t="str">
            <v xml:space="preserve">ZT </v>
          </cell>
          <cell r="F1455" t="str">
            <v xml:space="preserve">MIKULSKA                 MARZENA        </v>
          </cell>
          <cell r="G1455" t="str">
            <v>Transport</v>
          </cell>
          <cell r="H1455" t="str">
            <v>2</v>
          </cell>
          <cell r="I1455" t="str">
            <v/>
          </cell>
          <cell r="J1455" t="str">
            <v>8202</v>
          </cell>
          <cell r="K1455" t="str">
            <v>491-04155</v>
          </cell>
          <cell r="L1455" t="str">
            <v>550</v>
          </cell>
          <cell r="M1455" t="str">
            <v/>
          </cell>
          <cell r="N1455" t="str">
            <v/>
          </cell>
        </row>
        <row r="1456">
          <cell r="A1456" t="str">
            <v>STACJA ROBOCZA</v>
          </cell>
          <cell r="B1456" t="str">
            <v>COMPAQ DESKPRO EXD PIII 733</v>
          </cell>
          <cell r="C1456" t="str">
            <v>491-4473</v>
          </cell>
          <cell r="D1456" t="str">
            <v>8036FR4ZE282</v>
          </cell>
          <cell r="E1456" t="str">
            <v xml:space="preserve">ZT </v>
          </cell>
          <cell r="F1456" t="str">
            <v xml:space="preserve">MOTYLSKA                 MARIA          </v>
          </cell>
          <cell r="G1456" t="str">
            <v>Transport</v>
          </cell>
          <cell r="H1456" t="str">
            <v>4</v>
          </cell>
          <cell r="I1456" t="str">
            <v>17-49</v>
          </cell>
          <cell r="J1456" t="str">
            <v>2625</v>
          </cell>
          <cell r="K1456" t="str">
            <v>491-04473</v>
          </cell>
          <cell r="L1456" t="str">
            <v>733</v>
          </cell>
          <cell r="M1456" t="str">
            <v>OK.</v>
          </cell>
          <cell r="N1456" t="str">
            <v/>
          </cell>
        </row>
        <row r="1457">
          <cell r="A1457" t="str">
            <v>STACJA ROBOCZA</v>
          </cell>
          <cell r="B1457" t="str">
            <v>COMPAQ DESKPRO EXD PIII 733</v>
          </cell>
          <cell r="C1457" t="str">
            <v>491-4271</v>
          </cell>
          <cell r="D1457" t="str">
            <v>8036FR4ZE527</v>
          </cell>
          <cell r="E1457" t="str">
            <v xml:space="preserve">ZT </v>
          </cell>
          <cell r="F1457" t="str">
            <v xml:space="preserve">CHOJNACKI                IRENEUSZ       </v>
          </cell>
          <cell r="G1457" t="str">
            <v>Transport</v>
          </cell>
          <cell r="H1457" t="str">
            <v>16</v>
          </cell>
          <cell r="I1457" t="str">
            <v>17-49</v>
          </cell>
          <cell r="J1457" t="str">
            <v>108</v>
          </cell>
          <cell r="K1457" t="str">
            <v>491-04271</v>
          </cell>
          <cell r="L1457" t="str">
            <v>733</v>
          </cell>
          <cell r="M1457" t="str">
            <v>OK.</v>
          </cell>
          <cell r="N1457" t="str">
            <v/>
          </cell>
        </row>
        <row r="1458">
          <cell r="A1458" t="str">
            <v>STACJA ROBOCZA</v>
          </cell>
          <cell r="B1458" t="str">
            <v>NEC PowerMate VT P III 550</v>
          </cell>
          <cell r="C1458" t="str">
            <v>491-4158</v>
          </cell>
          <cell r="D1458" t="str">
            <v>1161040</v>
          </cell>
          <cell r="E1458" t="str">
            <v xml:space="preserve">ZT </v>
          </cell>
          <cell r="F1458" t="str">
            <v xml:space="preserve">MARIAN                   ZBIGNIEW       </v>
          </cell>
          <cell r="G1458" t="str">
            <v>Transport</v>
          </cell>
          <cell r="H1458" t="str">
            <v>WARSZTAT</v>
          </cell>
          <cell r="I1458" t="str">
            <v/>
          </cell>
          <cell r="J1458" t="str">
            <v>565</v>
          </cell>
          <cell r="K1458" t="str">
            <v>491-04158</v>
          </cell>
          <cell r="L1458" t="str">
            <v>550</v>
          </cell>
          <cell r="M1458" t="str">
            <v>OK.</v>
          </cell>
          <cell r="N1458" t="str">
            <v>64</v>
          </cell>
        </row>
        <row r="1459">
          <cell r="A1459" t="str">
            <v>STACJA ROBOCZA</v>
          </cell>
          <cell r="B1459" t="str">
            <v>NEC PowerMate VT P III 550</v>
          </cell>
          <cell r="C1459" t="str">
            <v>491-4153</v>
          </cell>
          <cell r="D1459" t="str">
            <v>1154040</v>
          </cell>
          <cell r="E1459" t="str">
            <v xml:space="preserve">ZT </v>
          </cell>
          <cell r="F1459" t="str">
            <v xml:space="preserve">PYTKA                    DARIUSZ        </v>
          </cell>
          <cell r="G1459" t="str">
            <v>Transport</v>
          </cell>
          <cell r="H1459" t="str">
            <v>WARSZTAT</v>
          </cell>
          <cell r="I1459" t="str">
            <v/>
          </cell>
          <cell r="J1459" t="str">
            <v>1823</v>
          </cell>
          <cell r="K1459" t="str">
            <v>491-4153</v>
          </cell>
          <cell r="L1459" t="str">
            <v>550</v>
          </cell>
          <cell r="M1459" t="str">
            <v>OK56J</v>
          </cell>
          <cell r="N1459" t="str">
            <v/>
          </cell>
        </row>
        <row r="1460">
          <cell r="A1460" t="str">
            <v>STACJA ROBOCZA</v>
          </cell>
          <cell r="B1460" t="str">
            <v>DELL Optiplex GX1L 266</v>
          </cell>
          <cell r="C1460" t="str">
            <v>491-3276</v>
          </cell>
          <cell r="D1460" t="str">
            <v>NM195</v>
          </cell>
          <cell r="E1460" t="str">
            <v xml:space="preserve">ZT </v>
          </cell>
          <cell r="F1460" t="str">
            <v xml:space="preserve">TYKA                     WŁADYSŁAW      </v>
          </cell>
          <cell r="G1460" t="str">
            <v>T-1</v>
          </cell>
          <cell r="H1460" t="str">
            <v>T1</v>
          </cell>
          <cell r="I1460" t="str">
            <v/>
          </cell>
          <cell r="J1460" t="str">
            <v>2045</v>
          </cell>
          <cell r="K1460" t="str">
            <v>491-03276</v>
          </cell>
          <cell r="L1460" t="str">
            <v>266</v>
          </cell>
          <cell r="M1460" t="str">
            <v/>
          </cell>
          <cell r="N1460" t="str">
            <v>96</v>
          </cell>
        </row>
        <row r="1461">
          <cell r="A1461" t="str">
            <v>STACJA ROBOCZA</v>
          </cell>
          <cell r="B1461" t="str">
            <v>NEC PowerMate VT P III 550</v>
          </cell>
          <cell r="C1461" t="str">
            <v>491-4156</v>
          </cell>
          <cell r="D1461" t="str">
            <v>1138040</v>
          </cell>
          <cell r="E1461" t="str">
            <v xml:space="preserve">ZT </v>
          </cell>
          <cell r="F1461" t="str">
            <v xml:space="preserve">MOLIŃSKA                 DOROTA         </v>
          </cell>
          <cell r="G1461" t="str">
            <v>Transport</v>
          </cell>
          <cell r="H1461" t="str">
            <v>WARSZTAT</v>
          </cell>
          <cell r="I1461" t="str">
            <v>17-62</v>
          </cell>
          <cell r="J1461" t="str">
            <v>8214</v>
          </cell>
          <cell r="K1461" t="str">
            <v>491-04156</v>
          </cell>
          <cell r="L1461" t="str">
            <v>550</v>
          </cell>
          <cell r="M1461" t="str">
            <v>OK.</v>
          </cell>
          <cell r="N1461" t="str">
            <v/>
          </cell>
        </row>
        <row r="1462">
          <cell r="A1462" t="str">
            <v>STACJA ROBOCZA</v>
          </cell>
          <cell r="B1462" t="str">
            <v>DELL Optiplex GX150</v>
          </cell>
          <cell r="C1462" t="str">
            <v>491-4765</v>
          </cell>
          <cell r="D1462" t="str">
            <v>BLVX60J</v>
          </cell>
          <cell r="E1462" t="str">
            <v xml:space="preserve">ZT </v>
          </cell>
          <cell r="F1462" t="str">
            <v xml:space="preserve">WOŹNIAK                  ROMAN          </v>
          </cell>
          <cell r="G1462" t="str">
            <v>Transport</v>
          </cell>
          <cell r="H1462" t="str">
            <v>5</v>
          </cell>
          <cell r="I1462" t="str">
            <v>17-66</v>
          </cell>
          <cell r="J1462" t="str">
            <v>1055</v>
          </cell>
          <cell r="K1462" t="str">
            <v>ZT_ROMANW</v>
          </cell>
          <cell r="L1462" t="str">
            <v>1000</v>
          </cell>
          <cell r="M1462" t="str">
            <v>OK.</v>
          </cell>
          <cell r="N1462" t="str">
            <v/>
          </cell>
        </row>
        <row r="1463">
          <cell r="A1463" t="str">
            <v>STACJA ROBOCZA</v>
          </cell>
          <cell r="B1463" t="str">
            <v>DELL Optiplex GX150</v>
          </cell>
          <cell r="C1463" t="str">
            <v>491-4766</v>
          </cell>
          <cell r="D1463" t="str">
            <v>8KVX60J</v>
          </cell>
          <cell r="E1463" t="str">
            <v xml:space="preserve">ZT </v>
          </cell>
          <cell r="F1463" t="str">
            <v xml:space="preserve">PATRZYKĄT                REMIGIUSZ      </v>
          </cell>
          <cell r="G1463" t="str">
            <v>Transport</v>
          </cell>
          <cell r="H1463" t="str">
            <v>5</v>
          </cell>
          <cell r="I1463" t="str">
            <v>16-06</v>
          </cell>
          <cell r="J1463" t="str">
            <v>733</v>
          </cell>
          <cell r="K1463" t="str">
            <v>491-04766</v>
          </cell>
          <cell r="L1463" t="str">
            <v>1000</v>
          </cell>
          <cell r="M1463" t="str">
            <v>OK.</v>
          </cell>
          <cell r="N1463" t="str">
            <v/>
          </cell>
        </row>
        <row r="1464">
          <cell r="A1464" t="str">
            <v>STACJA ROBOCZA</v>
          </cell>
          <cell r="B1464" t="str">
            <v>NEC PowerMate VT Destop P III 450</v>
          </cell>
          <cell r="C1464" t="str">
            <v>491-3926</v>
          </cell>
          <cell r="D1464" t="str">
            <v>0303109</v>
          </cell>
          <cell r="E1464" t="str">
            <v xml:space="preserve">ZT </v>
          </cell>
          <cell r="F1464" t="str">
            <v xml:space="preserve">KRZYSZTOFIK              TERESA         </v>
          </cell>
          <cell r="G1464" t="str">
            <v>Transport</v>
          </cell>
          <cell r="H1464" t="str">
            <v>15</v>
          </cell>
          <cell r="I1464" t="str">
            <v/>
          </cell>
          <cell r="J1464" t="str">
            <v>2593</v>
          </cell>
          <cell r="K1464" t="str">
            <v>491-03926</v>
          </cell>
          <cell r="L1464" t="str">
            <v>450</v>
          </cell>
          <cell r="M1464" t="str">
            <v>OK56J</v>
          </cell>
          <cell r="N1464" t="str">
            <v/>
          </cell>
        </row>
        <row r="1465">
          <cell r="A1465" t="str">
            <v>STACJA ROBOCZA</v>
          </cell>
          <cell r="B1465" t="str">
            <v>NEC PowerMate VT Destop P III 450</v>
          </cell>
          <cell r="C1465" t="str">
            <v>491-3891</v>
          </cell>
          <cell r="D1465" t="str">
            <v>0249109</v>
          </cell>
          <cell r="E1465" t="str">
            <v xml:space="preserve">ZT </v>
          </cell>
          <cell r="F1465" t="str">
            <v xml:space="preserve">PATRZYKĄT                WIESŁAWA       </v>
          </cell>
          <cell r="G1465" t="str">
            <v>Transport</v>
          </cell>
          <cell r="H1465" t="str">
            <v>2</v>
          </cell>
          <cell r="I1465" t="str">
            <v/>
          </cell>
          <cell r="J1465" t="str">
            <v>758</v>
          </cell>
          <cell r="K1465" t="str">
            <v>491-03891</v>
          </cell>
          <cell r="L1465" t="str">
            <v>450</v>
          </cell>
          <cell r="M1465" t="str">
            <v>OK56J</v>
          </cell>
          <cell r="N1465" t="str">
            <v/>
          </cell>
        </row>
        <row r="1466">
          <cell r="A1466" t="str">
            <v>STACJA ROBOCZA</v>
          </cell>
          <cell r="B1466" t="str">
            <v>NEC PowerMate VT Destop P III 450</v>
          </cell>
          <cell r="C1466" t="str">
            <v>491-3902</v>
          </cell>
          <cell r="D1466" t="str">
            <v>0252109</v>
          </cell>
          <cell r="E1466" t="str">
            <v xml:space="preserve">ZT </v>
          </cell>
          <cell r="F1466" t="str">
            <v xml:space="preserve">KUCZYŃSKA                ALICJA         </v>
          </cell>
          <cell r="G1466" t="str">
            <v>Transport</v>
          </cell>
          <cell r="H1466" t="str">
            <v>15</v>
          </cell>
          <cell r="I1466" t="str">
            <v/>
          </cell>
          <cell r="J1466" t="str">
            <v>465</v>
          </cell>
          <cell r="K1466" t="str">
            <v>491-03902</v>
          </cell>
          <cell r="L1466" t="str">
            <v>450</v>
          </cell>
          <cell r="M1466" t="str">
            <v>OK56J</v>
          </cell>
          <cell r="N1466" t="str">
            <v/>
          </cell>
        </row>
        <row r="1467">
          <cell r="A1467" t="str">
            <v>STACJA ROBOCZA</v>
          </cell>
          <cell r="B1467" t="str">
            <v>DELL Optiplex GX1L 266</v>
          </cell>
          <cell r="C1467" t="str">
            <v>491-3242</v>
          </cell>
          <cell r="D1467" t="str">
            <v>NM19Q</v>
          </cell>
          <cell r="E1467" t="str">
            <v xml:space="preserve">ZT </v>
          </cell>
          <cell r="F1467" t="str">
            <v xml:space="preserve">WOJEWODA                 MIECZYSŁAW     </v>
          </cell>
          <cell r="G1467" t="str">
            <v>Transport</v>
          </cell>
          <cell r="H1467" t="str">
            <v>WARSZTAT</v>
          </cell>
          <cell r="I1467" t="str">
            <v/>
          </cell>
          <cell r="J1467" t="str">
            <v>1248</v>
          </cell>
          <cell r="K1467" t="str">
            <v>491-03242</v>
          </cell>
          <cell r="L1467" t="str">
            <v>266</v>
          </cell>
          <cell r="M1467" t="str">
            <v>OK56J</v>
          </cell>
          <cell r="N1467" t="str">
            <v/>
          </cell>
        </row>
        <row r="1468">
          <cell r="A1468" t="str">
            <v>STACJA ROBOCZA</v>
          </cell>
          <cell r="B1468" t="str">
            <v>NEC PowerMate VT P III 550</v>
          </cell>
          <cell r="C1468" t="str">
            <v>491-4160</v>
          </cell>
          <cell r="D1468" t="str">
            <v>1158040</v>
          </cell>
          <cell r="E1468" t="str">
            <v xml:space="preserve">ZT </v>
          </cell>
          <cell r="F1468" t="str">
            <v xml:space="preserve">WOŹNIAK                  ROMAN          </v>
          </cell>
          <cell r="G1468" t="str">
            <v>Transport</v>
          </cell>
          <cell r="H1468" t="str">
            <v>5</v>
          </cell>
          <cell r="I1468" t="str">
            <v>17-66</v>
          </cell>
          <cell r="J1468" t="str">
            <v>1055</v>
          </cell>
          <cell r="K1468" t="str">
            <v>ZT-ROMANW</v>
          </cell>
          <cell r="L1468" t="str">
            <v>550</v>
          </cell>
          <cell r="M1468" t="str">
            <v>OK.</v>
          </cell>
          <cell r="N1468" t="str">
            <v/>
          </cell>
        </row>
        <row r="1469">
          <cell r="A1469" t="str">
            <v>STACJA ROBOCZA</v>
          </cell>
          <cell r="B1469" t="str">
            <v>COMPAQ DESKPRO EXD PIII 733</v>
          </cell>
          <cell r="C1469" t="str">
            <v>491-4458</v>
          </cell>
          <cell r="D1469" t="str">
            <v>8036FR4ZE544</v>
          </cell>
          <cell r="E1469" t="str">
            <v xml:space="preserve">ZT </v>
          </cell>
          <cell r="F1469" t="str">
            <v xml:space="preserve">MIKULSKA                 MARZENA        </v>
          </cell>
          <cell r="G1469" t="str">
            <v>Transport</v>
          </cell>
          <cell r="H1469" t="str">
            <v>2</v>
          </cell>
          <cell r="I1469" t="str">
            <v/>
          </cell>
          <cell r="J1469" t="str">
            <v>8202</v>
          </cell>
          <cell r="K1469" t="str">
            <v>491-04458</v>
          </cell>
          <cell r="L1469" t="str">
            <v>733</v>
          </cell>
          <cell r="M1469" t="str">
            <v>OK.</v>
          </cell>
          <cell r="N1469" t="str">
            <v/>
          </cell>
        </row>
        <row r="1470">
          <cell r="A1470" t="str">
            <v>STACJA ROBOCZA</v>
          </cell>
          <cell r="B1470" t="str">
            <v>DELL Optiplex GX260 SD</v>
          </cell>
          <cell r="C1470" t="str">
            <v>491-5081</v>
          </cell>
          <cell r="D1470" t="str">
            <v>JK2GL0J</v>
          </cell>
          <cell r="E1470" t="str">
            <v xml:space="preserve">ZT </v>
          </cell>
          <cell r="F1470" t="str">
            <v xml:space="preserve">ZALEWSKI                 RYSZARD        </v>
          </cell>
          <cell r="G1470" t="str">
            <v>Transport</v>
          </cell>
          <cell r="H1470" t="str">
            <v>21</v>
          </cell>
          <cell r="I1470" t="str">
            <v>17-38</v>
          </cell>
          <cell r="J1470" t="str">
            <v>1701</v>
          </cell>
          <cell r="K1470" t="str">
            <v>491-5081</v>
          </cell>
          <cell r="L1470" t="str">
            <v>2400</v>
          </cell>
          <cell r="M1470" t="str">
            <v>OK.</v>
          </cell>
          <cell r="N1470" t="str">
            <v/>
          </cell>
        </row>
        <row r="1471">
          <cell r="A1471" t="str">
            <v>STACJA ROBOCZA</v>
          </cell>
          <cell r="B1471" t="str">
            <v>ZENITH Z STATION P166</v>
          </cell>
          <cell r="C1471" t="str">
            <v>491-3021</v>
          </cell>
          <cell r="D1471" t="str">
            <v>GVDD72904588</v>
          </cell>
          <cell r="E1471" t="str">
            <v xml:space="preserve">ZT </v>
          </cell>
          <cell r="F1471" t="str">
            <v xml:space="preserve">HERUDZIŃSKI              TADEUSZ        </v>
          </cell>
          <cell r="G1471" t="str">
            <v>Transport</v>
          </cell>
          <cell r="H1471" t="str">
            <v>NARZĘDZIOWNIA</v>
          </cell>
          <cell r="I1471" t="str">
            <v>17-22</v>
          </cell>
          <cell r="J1471" t="str">
            <v>1975</v>
          </cell>
          <cell r="K1471" t="str">
            <v/>
          </cell>
          <cell r="L1471" t="str">
            <v>166</v>
          </cell>
          <cell r="M1471" t="str">
            <v/>
          </cell>
          <cell r="N1471" t="str">
            <v/>
          </cell>
        </row>
        <row r="1472">
          <cell r="A1472" t="str">
            <v>STACJA ROBOCZA</v>
          </cell>
          <cell r="B1472" t="str">
            <v>DELL Optiplex GX1L 266</v>
          </cell>
          <cell r="C1472" t="str">
            <v>491-3404</v>
          </cell>
          <cell r="D1472" t="str">
            <v>NM1FW</v>
          </cell>
          <cell r="E1472" t="str">
            <v xml:space="preserve">ZT </v>
          </cell>
          <cell r="F1472" t="str">
            <v xml:space="preserve">GAZDA                    RYSZARD        </v>
          </cell>
          <cell r="G1472" t="str">
            <v>Transport</v>
          </cell>
          <cell r="H1472" t="str">
            <v>WARSZTAT</v>
          </cell>
          <cell r="I1472" t="str">
            <v/>
          </cell>
          <cell r="J1472" t="str">
            <v>2976</v>
          </cell>
          <cell r="K1472" t="str">
            <v>491-03404</v>
          </cell>
          <cell r="L1472" t="str">
            <v>266</v>
          </cell>
          <cell r="M1472" t="str">
            <v>OK56J</v>
          </cell>
          <cell r="N1472" t="str">
            <v/>
          </cell>
        </row>
        <row r="1473">
          <cell r="A1473" t="str">
            <v>STACJA ROBOCZA</v>
          </cell>
          <cell r="B1473" t="str">
            <v>DELL Optiplex GX150</v>
          </cell>
          <cell r="C1473" t="str">
            <v>491-4767</v>
          </cell>
          <cell r="D1473" t="str">
            <v>31WX60J</v>
          </cell>
          <cell r="E1473" t="str">
            <v xml:space="preserve">ZT </v>
          </cell>
          <cell r="F1473" t="str">
            <v xml:space="preserve">WULCZYŃSKI               STANISŁAW      </v>
          </cell>
          <cell r="G1473" t="str">
            <v>Transport</v>
          </cell>
          <cell r="H1473" t="str">
            <v>WARSZTAT</v>
          </cell>
          <cell r="I1473" t="str">
            <v>17-55</v>
          </cell>
          <cell r="J1473" t="str">
            <v>1059</v>
          </cell>
          <cell r="K1473" t="str">
            <v>ZT-STANISLAWW</v>
          </cell>
          <cell r="L1473" t="str">
            <v>1000</v>
          </cell>
          <cell r="M1473" t="str">
            <v/>
          </cell>
          <cell r="N1473" t="str">
            <v/>
          </cell>
        </row>
        <row r="1474">
          <cell r="A1474" t="str">
            <v>STACJA ROBOCZA</v>
          </cell>
          <cell r="B1474" t="str">
            <v>COMPAQ DESKPRO EXD PIII 733</v>
          </cell>
          <cell r="C1474" t="str">
            <v>491-4486</v>
          </cell>
          <cell r="D1474" t="str">
            <v>8036FR4ZE291</v>
          </cell>
          <cell r="E1474" t="str">
            <v xml:space="preserve">ZT </v>
          </cell>
          <cell r="F1474" t="str">
            <v xml:space="preserve">JANKOWSKI                KRZYSZTOF      </v>
          </cell>
          <cell r="G1474" t="str">
            <v>Transport</v>
          </cell>
          <cell r="H1474" t="str">
            <v>WARSZTAT</v>
          </cell>
          <cell r="I1474" t="str">
            <v/>
          </cell>
          <cell r="J1474" t="str">
            <v>1651</v>
          </cell>
          <cell r="K1474" t="str">
            <v>491-04486</v>
          </cell>
          <cell r="L1474" t="str">
            <v>733</v>
          </cell>
          <cell r="M1474" t="str">
            <v/>
          </cell>
          <cell r="N1474" t="str">
            <v/>
          </cell>
        </row>
        <row r="1475">
          <cell r="A1475" t="str">
            <v>STACJA ROBOCZA</v>
          </cell>
          <cell r="B1475" t="str">
            <v>DELL Optiplex GX150</v>
          </cell>
          <cell r="C1475" t="str">
            <v>491-4762</v>
          </cell>
          <cell r="D1475" t="str">
            <v>2MVX60J</v>
          </cell>
          <cell r="E1475" t="str">
            <v xml:space="preserve">ZT </v>
          </cell>
          <cell r="F1475" t="str">
            <v xml:space="preserve">DRZEWOSZ                 STANISŁAW      </v>
          </cell>
          <cell r="G1475" t="str">
            <v>Transport</v>
          </cell>
          <cell r="H1475" t="str">
            <v>5</v>
          </cell>
          <cell r="I1475" t="str">
            <v>17-60</v>
          </cell>
          <cell r="J1475" t="str">
            <v>163</v>
          </cell>
          <cell r="K1475" t="str">
            <v>491-04762</v>
          </cell>
          <cell r="L1475" t="str">
            <v>1000</v>
          </cell>
          <cell r="M1475" t="str">
            <v>OK.</v>
          </cell>
          <cell r="N1475" t="str">
            <v/>
          </cell>
        </row>
        <row r="1476">
          <cell r="A1476" t="str">
            <v>STACJA ROBOCZA</v>
          </cell>
          <cell r="B1476" t="str">
            <v>NEC PowerMate VT Destop P III 450</v>
          </cell>
          <cell r="C1476" t="str">
            <v>491-3888</v>
          </cell>
          <cell r="D1476" t="str">
            <v>0250109</v>
          </cell>
          <cell r="E1476" t="str">
            <v>ZT3</v>
          </cell>
          <cell r="F1476" t="str">
            <v xml:space="preserve">FRĄCKOWIAK               JOLANTA        </v>
          </cell>
          <cell r="G1476" t="str">
            <v>Transport</v>
          </cell>
          <cell r="H1476" t="str">
            <v>KASA</v>
          </cell>
          <cell r="I1476" t="str">
            <v>17-48</v>
          </cell>
          <cell r="J1476" t="str">
            <v>203</v>
          </cell>
          <cell r="K1476" t="str">
            <v>491-03888</v>
          </cell>
          <cell r="L1476" t="str">
            <v>450</v>
          </cell>
          <cell r="M1476" t="str">
            <v>OK56J</v>
          </cell>
          <cell r="N1476" t="str">
            <v/>
          </cell>
        </row>
        <row r="1477">
          <cell r="A1477" t="str">
            <v>STACJA ROBOCZA</v>
          </cell>
          <cell r="B1477" t="str">
            <v>DELL Optiplex GX150</v>
          </cell>
          <cell r="C1477" t="str">
            <v>491-4764</v>
          </cell>
          <cell r="D1477" t="str">
            <v>CWLZ60J</v>
          </cell>
          <cell r="E1477" t="str">
            <v>ZT3</v>
          </cell>
          <cell r="F1477" t="str">
            <v xml:space="preserve">KOWALCZYK                JOLANTA        </v>
          </cell>
          <cell r="G1477" t="str">
            <v>Transport</v>
          </cell>
          <cell r="H1477" t="str">
            <v>5</v>
          </cell>
          <cell r="I1477" t="str">
            <v>34-83</v>
          </cell>
          <cell r="J1477" t="str">
            <v>388</v>
          </cell>
          <cell r="K1477" t="str">
            <v>491-04764</v>
          </cell>
          <cell r="L1477" t="str">
            <v>1000</v>
          </cell>
          <cell r="M1477" t="str">
            <v>OK.</v>
          </cell>
          <cell r="N1477" t="str">
            <v/>
          </cell>
        </row>
        <row r="1478">
          <cell r="A1478" t="str">
            <v>STACJA ROBOCZA</v>
          </cell>
          <cell r="B1478" t="str">
            <v>NEC PowerMate VT Destop P III 450</v>
          </cell>
          <cell r="C1478" t="str">
            <v>491-3901</v>
          </cell>
          <cell r="D1478" t="str">
            <v>0256109</v>
          </cell>
          <cell r="E1478" t="str">
            <v>ZT3</v>
          </cell>
          <cell r="F1478" t="str">
            <v xml:space="preserve">SZCZEPAŃSKA              JOLANTA        </v>
          </cell>
          <cell r="G1478" t="str">
            <v>Transport</v>
          </cell>
          <cell r="H1478" t="str">
            <v>3</v>
          </cell>
          <cell r="I1478" t="str">
            <v/>
          </cell>
          <cell r="J1478" t="str">
            <v>916</v>
          </cell>
          <cell r="K1478" t="str">
            <v>491-03901</v>
          </cell>
          <cell r="L1478" t="str">
            <v>450</v>
          </cell>
          <cell r="M1478" t="str">
            <v>OK56J</v>
          </cell>
          <cell r="N1478" t="str">
            <v/>
          </cell>
        </row>
        <row r="1479">
          <cell r="A1479" t="str">
            <v>STACJA ROBOCZA</v>
          </cell>
          <cell r="B1479" t="str">
            <v>DELL Optiplex GX1L 350</v>
          </cell>
          <cell r="C1479" t="str">
            <v>491-3538</v>
          </cell>
          <cell r="D1479" t="str">
            <v>PDZBY</v>
          </cell>
          <cell r="E1479" t="str">
            <v>ZT3</v>
          </cell>
          <cell r="F1479" t="str">
            <v xml:space="preserve">KOWALCZYK                JOLANTA        </v>
          </cell>
          <cell r="G1479" t="str">
            <v>Transport</v>
          </cell>
          <cell r="H1479" t="str">
            <v>5</v>
          </cell>
          <cell r="I1479" t="str">
            <v>34-83</v>
          </cell>
          <cell r="J1479" t="str">
            <v>388</v>
          </cell>
          <cell r="K1479" t="str">
            <v/>
          </cell>
          <cell r="L1479" t="str">
            <v>350</v>
          </cell>
          <cell r="M1479" t="str">
            <v>NIE PRACUJE</v>
          </cell>
          <cell r="N1479" t="str">
            <v/>
          </cell>
        </row>
        <row r="1480">
          <cell r="A1480" t="str">
            <v>STACJA ROBOCZA</v>
          </cell>
          <cell r="B1480" t="str">
            <v>IVERSON 486</v>
          </cell>
          <cell r="C1480" t="str">
            <v>491-1933</v>
          </cell>
          <cell r="D1480" t="str">
            <v>P1192-1346-001</v>
          </cell>
          <cell r="E1480" t="str">
            <v>ZT3</v>
          </cell>
          <cell r="F1480" t="str">
            <v xml:space="preserve">KOWALCZYK                JOLANTA        </v>
          </cell>
          <cell r="G1480" t="str">
            <v>Transport</v>
          </cell>
          <cell r="H1480" t="str">
            <v>5</v>
          </cell>
          <cell r="I1480" t="str">
            <v>34-83</v>
          </cell>
          <cell r="J1480" t="str">
            <v>388</v>
          </cell>
          <cell r="K1480" t="str">
            <v/>
          </cell>
          <cell r="L1480" t="str">
            <v>0</v>
          </cell>
          <cell r="M1480" t="str">
            <v>SERVER</v>
          </cell>
          <cell r="N1480" t="str">
            <v/>
          </cell>
        </row>
        <row r="1481">
          <cell r="A1481" t="str">
            <v>STACJA ROBOCZA</v>
          </cell>
          <cell r="B1481" t="str">
            <v>COMPAQ DESKPRO EXD PIII 733</v>
          </cell>
          <cell r="C1481" t="str">
            <v>491-4492</v>
          </cell>
          <cell r="D1481" t="str">
            <v>8036FR4ZE257</v>
          </cell>
          <cell r="E1481" t="str">
            <v>ZT3</v>
          </cell>
          <cell r="F1481" t="str">
            <v xml:space="preserve">ŁĄCKA                    STANISŁAWA     </v>
          </cell>
          <cell r="G1481" t="str">
            <v>Transport</v>
          </cell>
          <cell r="H1481" t="str">
            <v>5</v>
          </cell>
          <cell r="I1481" t="str">
            <v>17-49</v>
          </cell>
          <cell r="J1481" t="str">
            <v>535</v>
          </cell>
          <cell r="K1481" t="str">
            <v>491-04492</v>
          </cell>
          <cell r="L1481" t="str">
            <v>733</v>
          </cell>
          <cell r="M1481" t="str">
            <v>OK.</v>
          </cell>
          <cell r="N1481" t="str">
            <v>127</v>
          </cell>
        </row>
        <row r="1482">
          <cell r="A1482" t="str">
            <v>STACJA ROBOCZA</v>
          </cell>
          <cell r="B1482" t="str">
            <v>COMPAQ DESKPRO EXD PIII 733</v>
          </cell>
          <cell r="C1482" t="str">
            <v>491-4381</v>
          </cell>
          <cell r="D1482" t="str">
            <v>8036FR4ZE513</v>
          </cell>
          <cell r="E1482" t="str">
            <v>ZT3</v>
          </cell>
          <cell r="F1482" t="str">
            <v xml:space="preserve">ŁASZEK                   JOLANTA        </v>
          </cell>
          <cell r="G1482" t="str">
            <v>Transport</v>
          </cell>
          <cell r="H1482" t="str">
            <v>3</v>
          </cell>
          <cell r="I1482" t="str">
            <v>17-51</v>
          </cell>
          <cell r="J1482" t="str">
            <v>1145</v>
          </cell>
          <cell r="K1482" t="str">
            <v>491-04381</v>
          </cell>
          <cell r="L1482" t="str">
            <v>733</v>
          </cell>
          <cell r="M1482" t="str">
            <v>OK.</v>
          </cell>
          <cell r="N1482" t="str">
            <v/>
          </cell>
        </row>
        <row r="1483">
          <cell r="A1483" t="str">
            <v>STACJA ROBOCZA</v>
          </cell>
          <cell r="B1483" t="str">
            <v>COMPAQ DESKPRO EXD PIII 733</v>
          </cell>
          <cell r="C1483" t="str">
            <v>491-4433</v>
          </cell>
          <cell r="D1483" t="str">
            <v>8036FR4ZE484</v>
          </cell>
          <cell r="E1483" t="str">
            <v>ZT3</v>
          </cell>
          <cell r="F1483" t="str">
            <v xml:space="preserve">FĄKOWSKA                 MARIA          </v>
          </cell>
          <cell r="G1483" t="str">
            <v>Transport</v>
          </cell>
          <cell r="H1483" t="str">
            <v>4</v>
          </cell>
          <cell r="I1483" t="str">
            <v>17-43</v>
          </cell>
          <cell r="J1483" t="str">
            <v>187</v>
          </cell>
          <cell r="K1483" t="str">
            <v>491-04433</v>
          </cell>
          <cell r="L1483" t="str">
            <v>733</v>
          </cell>
          <cell r="M1483" t="str">
            <v>OK.</v>
          </cell>
          <cell r="N1483" t="str">
            <v>127</v>
          </cell>
        </row>
        <row r="1484">
          <cell r="A1484" t="str">
            <v>STACJA ROBOCZA</v>
          </cell>
          <cell r="B1484" t="str">
            <v>COMPAQ DESKPRO EXD PIII 733</v>
          </cell>
          <cell r="C1484" t="str">
            <v>491-4490</v>
          </cell>
          <cell r="D1484" t="str">
            <v>8036FR4Z6654</v>
          </cell>
          <cell r="E1484" t="str">
            <v>ZT3</v>
          </cell>
          <cell r="F1484" t="str">
            <v xml:space="preserve">WULCZYŃSKA               HANNA          </v>
          </cell>
          <cell r="G1484" t="str">
            <v>Transport</v>
          </cell>
          <cell r="H1484" t="str">
            <v>4</v>
          </cell>
          <cell r="I1484" t="str">
            <v>17-49</v>
          </cell>
          <cell r="J1484" t="str">
            <v>1060</v>
          </cell>
          <cell r="K1484" t="str">
            <v>491-04490</v>
          </cell>
          <cell r="L1484" t="str">
            <v>733</v>
          </cell>
          <cell r="M1484" t="str">
            <v>OK.</v>
          </cell>
          <cell r="N1484" t="str">
            <v/>
          </cell>
        </row>
        <row r="1485">
          <cell r="A1485" t="str">
            <v>STACJA ROBOCZA</v>
          </cell>
          <cell r="B1485" t="str">
            <v>NEC PowerMate VT P III 550</v>
          </cell>
          <cell r="C1485" t="str">
            <v>491-4157</v>
          </cell>
          <cell r="D1485" t="str">
            <v>1134040</v>
          </cell>
          <cell r="E1485" t="str">
            <v>ZT3</v>
          </cell>
          <cell r="F1485" t="str">
            <v xml:space="preserve">FRĄCKOWIAK               JOLANTA        </v>
          </cell>
          <cell r="G1485" t="str">
            <v>Transport</v>
          </cell>
          <cell r="H1485" t="str">
            <v>KASA</v>
          </cell>
          <cell r="I1485" t="str">
            <v>17-48</v>
          </cell>
          <cell r="J1485" t="str">
            <v>203</v>
          </cell>
          <cell r="K1485" t="str">
            <v>491-04157</v>
          </cell>
          <cell r="L1485" t="str">
            <v>550</v>
          </cell>
          <cell r="M1485" t="str">
            <v>OK.</v>
          </cell>
          <cell r="N1485" t="str">
            <v>64</v>
          </cell>
        </row>
        <row r="1486">
          <cell r="A1486" t="str">
            <v>STACJA ROBOCZA</v>
          </cell>
          <cell r="B1486" t="str">
            <v>DELL Optiplex GX1L 350</v>
          </cell>
          <cell r="C1486" t="str">
            <v>491-3591</v>
          </cell>
          <cell r="D1486" t="str">
            <v>PKGP4</v>
          </cell>
          <cell r="E1486" t="str">
            <v>ZWE</v>
          </cell>
          <cell r="F1486" t="str">
            <v xml:space="preserve">CZARZASTY                EDWARD         </v>
          </cell>
          <cell r="G1486" t="str">
            <v>U-12</v>
          </cell>
          <cell r="H1486" t="str">
            <v>300</v>
          </cell>
          <cell r="I1486" t="str">
            <v>13-00</v>
          </cell>
          <cell r="J1486" t="str">
            <v>95</v>
          </cell>
          <cell r="K1486" t="str">
            <v>491-03591</v>
          </cell>
          <cell r="L1486" t="str">
            <v>350</v>
          </cell>
          <cell r="M1486" t="str">
            <v/>
          </cell>
          <cell r="N1486" t="str">
            <v>128</v>
          </cell>
        </row>
        <row r="1487">
          <cell r="A1487" t="str">
            <v>STACJA ROBOCZA</v>
          </cell>
          <cell r="B1487" t="str">
            <v>COMPAQ DESKPRO EXD PIII 733</v>
          </cell>
          <cell r="C1487" t="str">
            <v>491-4296</v>
          </cell>
          <cell r="D1487" t="str">
            <v>8036FR4ZE453</v>
          </cell>
          <cell r="E1487" t="str">
            <v>ZWE</v>
          </cell>
          <cell r="F1487" t="str">
            <v xml:space="preserve">PURA                     ELŻBIETA       </v>
          </cell>
          <cell r="G1487" t="str">
            <v>U-12</v>
          </cell>
          <cell r="H1487" t="str">
            <v>300</v>
          </cell>
          <cell r="I1487" t="str">
            <v>13-77</v>
          </cell>
          <cell r="J1487" t="str">
            <v>1077</v>
          </cell>
          <cell r="K1487" t="str">
            <v>491-04296</v>
          </cell>
          <cell r="L1487" t="str">
            <v>733</v>
          </cell>
          <cell r="M1487" t="str">
            <v/>
          </cell>
          <cell r="N1487" t="str">
            <v>127</v>
          </cell>
        </row>
        <row r="1488">
          <cell r="A1488" t="str">
            <v>NOTEBOOK</v>
          </cell>
          <cell r="B1488" t="str">
            <v>DELL Latitude C640</v>
          </cell>
          <cell r="C1488" t="str">
            <v>491-5065</v>
          </cell>
          <cell r="D1488" t="str">
            <v>84RGL0J</v>
          </cell>
          <cell r="E1488" t="str">
            <v>ZWE</v>
          </cell>
          <cell r="F1488" t="str">
            <v xml:space="preserve">CZARZASTY                EDWARD         </v>
          </cell>
          <cell r="G1488" t="str">
            <v>U-12</v>
          </cell>
          <cell r="H1488" t="str">
            <v>300</v>
          </cell>
          <cell r="I1488" t="str">
            <v>13-00</v>
          </cell>
          <cell r="J1488" t="str">
            <v>95</v>
          </cell>
          <cell r="K1488" t="str">
            <v>491-05065</v>
          </cell>
          <cell r="L1488" t="str">
            <v>1800</v>
          </cell>
          <cell r="M1488" t="str">
            <v/>
          </cell>
          <cell r="N1488" t="str">
            <v>256</v>
          </cell>
        </row>
        <row r="1489">
          <cell r="A1489" t="str">
            <v>STACJA ROBOCZA</v>
          </cell>
          <cell r="B1489" t="str">
            <v>DELL Optiplex GX1L 266</v>
          </cell>
          <cell r="C1489" t="str">
            <v>491-3374</v>
          </cell>
          <cell r="D1489" t="str">
            <v>NM1CG</v>
          </cell>
          <cell r="E1489" t="str">
            <v xml:space="preserve">ZZ </v>
          </cell>
          <cell r="F1489" t="str">
            <v xml:space="preserve">MICHEL                   ALEKSANDER     </v>
          </cell>
          <cell r="G1489" t="str">
            <v>U-2</v>
          </cell>
          <cell r="H1489" t="str">
            <v>230</v>
          </cell>
          <cell r="I1489" t="str">
            <v>22-21</v>
          </cell>
          <cell r="J1489" t="str">
            <v>9162</v>
          </cell>
          <cell r="K1489" t="str">
            <v>491-03374</v>
          </cell>
          <cell r="L1489" t="str">
            <v>266</v>
          </cell>
          <cell r="M1489" t="str">
            <v/>
          </cell>
          <cell r="N1489" t="str">
            <v>32</v>
          </cell>
        </row>
        <row r="1490">
          <cell r="A1490" t="str">
            <v>STACJA ROBOCZA</v>
          </cell>
          <cell r="B1490" t="str">
            <v>DELL Optiplex GX1L 266</v>
          </cell>
          <cell r="C1490" t="str">
            <v>491-3392</v>
          </cell>
          <cell r="D1490" t="str">
            <v>NM1CQ</v>
          </cell>
          <cell r="E1490" t="str">
            <v xml:space="preserve">ZZ </v>
          </cell>
          <cell r="F1490" t="str">
            <v xml:space="preserve">MIELCZAREK               MARIA          </v>
          </cell>
          <cell r="G1490" t="str">
            <v>U-2</v>
          </cell>
          <cell r="H1490" t="str">
            <v>229</v>
          </cell>
          <cell r="I1490" t="str">
            <v>21-22</v>
          </cell>
          <cell r="J1490" t="str">
            <v>5657</v>
          </cell>
          <cell r="K1490" t="str">
            <v>491-03392</v>
          </cell>
          <cell r="L1490" t="str">
            <v>266</v>
          </cell>
          <cell r="M1490" t="str">
            <v/>
          </cell>
          <cell r="N1490" t="str">
            <v>96</v>
          </cell>
        </row>
        <row r="1491">
          <cell r="A1491" t="str">
            <v>STACJA ROBOCZA</v>
          </cell>
          <cell r="B1491" t="str">
            <v>COMPAQ DESKPRO EXD PIII 733</v>
          </cell>
          <cell r="C1491" t="str">
            <v>491-4292</v>
          </cell>
          <cell r="D1491" t="str">
            <v>8036FR4ZE524</v>
          </cell>
          <cell r="E1491" t="str">
            <v xml:space="preserve">ZZ </v>
          </cell>
          <cell r="F1491" t="str">
            <v xml:space="preserve">WYBAN                    JAN            </v>
          </cell>
          <cell r="G1491" t="str">
            <v>U-2</v>
          </cell>
          <cell r="H1491" t="str">
            <v>202</v>
          </cell>
          <cell r="I1491" t="str">
            <v>15-72</v>
          </cell>
          <cell r="J1491" t="str">
            <v>1042</v>
          </cell>
          <cell r="K1491" t="str">
            <v>491-04292</v>
          </cell>
          <cell r="L1491" t="str">
            <v>733</v>
          </cell>
          <cell r="M1491" t="str">
            <v/>
          </cell>
          <cell r="N1491" t="str">
            <v>127</v>
          </cell>
        </row>
        <row r="1492">
          <cell r="A1492" t="str">
            <v>STACJA ROBOCZA</v>
          </cell>
          <cell r="B1492" t="str">
            <v>NEC PowerMate VT Destop P III 450</v>
          </cell>
          <cell r="C1492" t="str">
            <v>491-3936</v>
          </cell>
          <cell r="D1492" t="str">
            <v>0285109</v>
          </cell>
          <cell r="E1492" t="str">
            <v xml:space="preserve">ZZ </v>
          </cell>
          <cell r="F1492" t="str">
            <v xml:space="preserve">GRZYBOWSKI               ZDZISŁAW       </v>
          </cell>
          <cell r="G1492" t="str">
            <v>U-2</v>
          </cell>
          <cell r="H1492" t="str">
            <v>203</v>
          </cell>
          <cell r="I1492" t="str">
            <v>10-54</v>
          </cell>
          <cell r="J1492" t="str">
            <v>261</v>
          </cell>
          <cell r="K1492" t="str">
            <v>491-03936</v>
          </cell>
          <cell r="L1492" t="str">
            <v>450</v>
          </cell>
          <cell r="M1492" t="str">
            <v/>
          </cell>
          <cell r="N1492" t="str">
            <v>64</v>
          </cell>
        </row>
        <row r="1493">
          <cell r="A1493" t="str">
            <v>STACJA ROBOCZA</v>
          </cell>
          <cell r="B1493" t="str">
            <v>NEC PowerMate VT Destop P III 450</v>
          </cell>
          <cell r="C1493" t="str">
            <v>491-3932</v>
          </cell>
          <cell r="D1493" t="str">
            <v>0248109</v>
          </cell>
          <cell r="E1493" t="str">
            <v xml:space="preserve">ZZ </v>
          </cell>
          <cell r="F1493" t="str">
            <v xml:space="preserve">GAIK                     WITOLD         </v>
          </cell>
          <cell r="G1493" t="str">
            <v>U-2</v>
          </cell>
          <cell r="H1493" t="str">
            <v>201</v>
          </cell>
          <cell r="I1493" t="str">
            <v>18-87</v>
          </cell>
          <cell r="J1493" t="str">
            <v>1452</v>
          </cell>
          <cell r="K1493" t="str">
            <v>491-03932</v>
          </cell>
          <cell r="L1493" t="str">
            <v>450</v>
          </cell>
          <cell r="M1493" t="str">
            <v/>
          </cell>
          <cell r="N1493" t="str">
            <v>192</v>
          </cell>
        </row>
        <row r="1494">
          <cell r="A1494" t="str">
            <v>STACJA ROBOCZA</v>
          </cell>
          <cell r="B1494" t="str">
            <v>NEC PowerMate VT Destop P III 450</v>
          </cell>
          <cell r="C1494" t="str">
            <v>491-3933</v>
          </cell>
          <cell r="D1494" t="str">
            <v>0276109</v>
          </cell>
          <cell r="E1494" t="str">
            <v xml:space="preserve">ZZ </v>
          </cell>
          <cell r="F1494" t="str">
            <v xml:space="preserve">GÓRSKA                   MAŁGORZATA     </v>
          </cell>
          <cell r="G1494" t="str">
            <v>U-2</v>
          </cell>
          <cell r="H1494" t="str">
            <v>231</v>
          </cell>
          <cell r="I1494" t="str">
            <v>15-74</v>
          </cell>
          <cell r="J1494" t="str">
            <v>240</v>
          </cell>
          <cell r="K1494" t="str">
            <v>491-03933</v>
          </cell>
          <cell r="L1494" t="str">
            <v>450</v>
          </cell>
          <cell r="M1494" t="str">
            <v/>
          </cell>
          <cell r="N1494" t="str">
            <v>64</v>
          </cell>
        </row>
        <row r="1495">
          <cell r="A1495" t="str">
            <v>STACJA ROBOCZA</v>
          </cell>
          <cell r="B1495" t="str">
            <v>KOMPUTER 486DX</v>
          </cell>
          <cell r="C1495" t="str">
            <v>491-1620/8823</v>
          </cell>
          <cell r="D1495" t="str">
            <v>8823/114</v>
          </cell>
          <cell r="E1495" t="str">
            <v xml:space="preserve">ZZ </v>
          </cell>
          <cell r="F1495" t="str">
            <v xml:space="preserve">SIKORA                   REGINA         </v>
          </cell>
          <cell r="G1495" t="str">
            <v>U-2</v>
          </cell>
          <cell r="H1495" t="str">
            <v>204A</v>
          </cell>
          <cell r="I1495" t="str">
            <v>18-83</v>
          </cell>
          <cell r="J1495" t="str">
            <v>876</v>
          </cell>
          <cell r="K1495" t="str">
            <v>491-01620-8823</v>
          </cell>
          <cell r="L1495" t="str">
            <v>500</v>
          </cell>
          <cell r="M1495" t="str">
            <v/>
          </cell>
          <cell r="N1495" t="str">
            <v>128</v>
          </cell>
        </row>
        <row r="1496">
          <cell r="A1496" t="str">
            <v>STACJA ROBOCZA</v>
          </cell>
          <cell r="B1496" t="str">
            <v>KOMPUTER PC/AT</v>
          </cell>
          <cell r="C1496" t="str">
            <v>491-1620/1630</v>
          </cell>
          <cell r="D1496" t="str">
            <v>557/07/91</v>
          </cell>
          <cell r="E1496" t="str">
            <v xml:space="preserve">ZZ </v>
          </cell>
          <cell r="F1496" t="str">
            <v xml:space="preserve">KRÓLICZAK                SZCZEPAN       </v>
          </cell>
          <cell r="G1496" t="str">
            <v>U-2</v>
          </cell>
          <cell r="H1496" t="str">
            <v>204A</v>
          </cell>
          <cell r="I1496" t="str">
            <v>18-83</v>
          </cell>
          <cell r="J1496" t="str">
            <v>382</v>
          </cell>
          <cell r="K1496" t="str">
            <v>491-01620-1630</v>
          </cell>
          <cell r="L1496" t="str">
            <v>500</v>
          </cell>
          <cell r="M1496" t="str">
            <v/>
          </cell>
          <cell r="N1496" t="str">
            <v>64</v>
          </cell>
        </row>
        <row r="1497">
          <cell r="A1497" t="str">
            <v>STACJA ROBOCZA</v>
          </cell>
          <cell r="B1497" t="str">
            <v>DELL Optiplex GX1L 450</v>
          </cell>
          <cell r="C1497" t="str">
            <v>491-3686</v>
          </cell>
          <cell r="D1497" t="str">
            <v>QXSNV</v>
          </cell>
          <cell r="E1497" t="str">
            <v xml:space="preserve">ZZ </v>
          </cell>
          <cell r="F1497" t="str">
            <v xml:space="preserve">PALUSZKIEWICZ            BARBARA        </v>
          </cell>
          <cell r="G1497" t="str">
            <v>U-2</v>
          </cell>
          <cell r="H1497" t="str">
            <v>231</v>
          </cell>
          <cell r="I1497" t="str">
            <v>15-74</v>
          </cell>
          <cell r="J1497" t="str">
            <v>734</v>
          </cell>
          <cell r="K1497" t="str">
            <v>491-03686</v>
          </cell>
          <cell r="L1497" t="str">
            <v>450</v>
          </cell>
          <cell r="M1497" t="str">
            <v/>
          </cell>
          <cell r="N1497" t="str">
            <v>191</v>
          </cell>
        </row>
        <row r="1498">
          <cell r="A1498" t="str">
            <v>STACJA ROBOCZA</v>
          </cell>
          <cell r="B1498" t="str">
            <v>COMPAQ DESKPRO EXD PIII 733</v>
          </cell>
          <cell r="C1498" t="str">
            <v>491-4495</v>
          </cell>
          <cell r="D1498" t="str">
            <v>8036FR4ZE530</v>
          </cell>
          <cell r="E1498" t="str">
            <v xml:space="preserve">ZZ </v>
          </cell>
          <cell r="F1498" t="str">
            <v xml:space="preserve">PODESZWA                 JANUSZ         </v>
          </cell>
          <cell r="G1498" t="str">
            <v>U-2</v>
          </cell>
          <cell r="H1498" t="str">
            <v>204</v>
          </cell>
          <cell r="I1498" t="str">
            <v>19-08</v>
          </cell>
          <cell r="J1498" t="str">
            <v>754</v>
          </cell>
          <cell r="K1498" t="str">
            <v>491-04495</v>
          </cell>
          <cell r="L1498" t="str">
            <v>733</v>
          </cell>
          <cell r="M1498" t="str">
            <v/>
          </cell>
          <cell r="N1498" t="str">
            <v>127</v>
          </cell>
        </row>
        <row r="1499">
          <cell r="A1499" t="str">
            <v>STACJA ROBOCZA</v>
          </cell>
          <cell r="B1499" t="str">
            <v>COMPAQ DESKPRO EXD PIII 733</v>
          </cell>
          <cell r="C1499" t="str">
            <v>491-4402</v>
          </cell>
          <cell r="D1499" t="str">
            <v>8036FR4ZE578</v>
          </cell>
          <cell r="E1499" t="str">
            <v xml:space="preserve">ZZ </v>
          </cell>
          <cell r="F1499" t="str">
            <v xml:space="preserve">GRADOWSKI                RYSZARD        </v>
          </cell>
          <cell r="G1499" t="str">
            <v>U-2</v>
          </cell>
          <cell r="H1499" t="str">
            <v>202A</v>
          </cell>
          <cell r="I1499" t="str">
            <v>18-94</v>
          </cell>
          <cell r="J1499" t="str">
            <v>248</v>
          </cell>
          <cell r="K1499" t="str">
            <v>491-04402</v>
          </cell>
          <cell r="L1499" t="str">
            <v>733</v>
          </cell>
          <cell r="M1499" t="str">
            <v/>
          </cell>
          <cell r="N1499" t="str">
            <v>127</v>
          </cell>
        </row>
        <row r="1500">
          <cell r="A1500" t="str">
            <v>STACJA ROBOCZA</v>
          </cell>
          <cell r="B1500" t="str">
            <v>COMPAQ DESKPRO EXD PIII 733</v>
          </cell>
          <cell r="C1500" t="str">
            <v>491-4499</v>
          </cell>
          <cell r="D1500" t="str">
            <v>8036FR4ZE230</v>
          </cell>
          <cell r="E1500" t="str">
            <v xml:space="preserve">ZZ </v>
          </cell>
          <cell r="F1500" t="str">
            <v xml:space="preserve">FUZOWSKI                 ADAM           </v>
          </cell>
          <cell r="G1500" t="str">
            <v>U-2</v>
          </cell>
          <cell r="H1500" t="str">
            <v>203</v>
          </cell>
          <cell r="I1500" t="str">
            <v>18-86</v>
          </cell>
          <cell r="J1500" t="str">
            <v>188</v>
          </cell>
          <cell r="K1500" t="str">
            <v>491-04499</v>
          </cell>
          <cell r="L1500" t="str">
            <v>733</v>
          </cell>
          <cell r="M1500" t="str">
            <v/>
          </cell>
          <cell r="N1500" t="str">
            <v>127</v>
          </cell>
        </row>
        <row r="1501">
          <cell r="A1501" t="str">
            <v>STACJA ROBOCZA</v>
          </cell>
          <cell r="B1501" t="str">
            <v>COMPAQ DESKPRO EXD PIII 733</v>
          </cell>
          <cell r="C1501" t="str">
            <v>491-4412</v>
          </cell>
          <cell r="D1501" t="str">
            <v>8036FR4ZE538</v>
          </cell>
          <cell r="E1501" t="str">
            <v xml:space="preserve">ZZ </v>
          </cell>
          <cell r="F1501" t="str">
            <v xml:space="preserve">POLKOWSKA                WANDA          </v>
          </cell>
          <cell r="G1501" t="str">
            <v>U-3</v>
          </cell>
          <cell r="H1501" t="str">
            <v>305B</v>
          </cell>
          <cell r="I1501" t="str">
            <v>40-72</v>
          </cell>
          <cell r="J1501" t="str">
            <v>747</v>
          </cell>
          <cell r="K1501" t="str">
            <v>491-04412</v>
          </cell>
          <cell r="L1501" t="str">
            <v>733</v>
          </cell>
          <cell r="M1501" t="str">
            <v/>
          </cell>
          <cell r="N1501" t="str">
            <v>127</v>
          </cell>
        </row>
        <row r="1502">
          <cell r="A1502" t="str">
            <v>STACJA ROBOCZA</v>
          </cell>
          <cell r="B1502" t="str">
            <v>COMPAQ DESKPRO EXD PIII 733</v>
          </cell>
          <cell r="C1502" t="str">
            <v>491-4244</v>
          </cell>
          <cell r="D1502" t="str">
            <v>8036FR4Z4224</v>
          </cell>
          <cell r="E1502" t="str">
            <v xml:space="preserve">ZZ </v>
          </cell>
          <cell r="F1502" t="str">
            <v xml:space="preserve">KUTAL                    STANISŁAW      </v>
          </cell>
          <cell r="G1502" t="str">
            <v>U-2</v>
          </cell>
          <cell r="H1502" t="str">
            <v>201A</v>
          </cell>
          <cell r="I1502" t="str">
            <v>18-90</v>
          </cell>
          <cell r="J1502" t="str">
            <v>372</v>
          </cell>
          <cell r="K1502" t="str">
            <v>491-04244</v>
          </cell>
          <cell r="L1502" t="str">
            <v>733</v>
          </cell>
          <cell r="M1502" t="str">
            <v/>
          </cell>
          <cell r="N1502" t="str">
            <v>127</v>
          </cell>
        </row>
        <row r="1503">
          <cell r="A1503" t="str">
            <v>STACJA ROBOCZA</v>
          </cell>
          <cell r="B1503" t="str">
            <v>COMPAQ DESKPRO EXD PIII 733</v>
          </cell>
          <cell r="C1503" t="str">
            <v>491-4303</v>
          </cell>
          <cell r="D1503" t="str">
            <v>8036FR4Z3236</v>
          </cell>
          <cell r="E1503" t="str">
            <v xml:space="preserve">ZZ </v>
          </cell>
          <cell r="F1503" t="str">
            <v xml:space="preserve">ZIMOWSKA                 MAŁGORZATA     </v>
          </cell>
          <cell r="G1503" t="str">
            <v>U-3</v>
          </cell>
          <cell r="H1503" t="str">
            <v>305B</v>
          </cell>
          <cell r="I1503" t="str">
            <v>15-73</v>
          </cell>
          <cell r="J1503" t="str">
            <v>50</v>
          </cell>
          <cell r="K1503" t="str">
            <v>491-04303</v>
          </cell>
          <cell r="L1503" t="str">
            <v>733</v>
          </cell>
          <cell r="M1503" t="str">
            <v/>
          </cell>
          <cell r="N1503" t="str">
            <v>127</v>
          </cell>
        </row>
        <row r="1504">
          <cell r="A1504" t="str">
            <v>STACJA ROBOCZA</v>
          </cell>
          <cell r="B1504" t="str">
            <v>COMPAQ DESKPRO EXD PIII 733</v>
          </cell>
          <cell r="C1504" t="str">
            <v>491-4302</v>
          </cell>
          <cell r="D1504" t="str">
            <v>8036FR4Z6625</v>
          </cell>
          <cell r="E1504" t="str">
            <v xml:space="preserve">ZZ </v>
          </cell>
          <cell r="F1504" t="str">
            <v xml:space="preserve">SIEMASZKO                WŁADYSŁAW      </v>
          </cell>
          <cell r="G1504" t="str">
            <v>U-2</v>
          </cell>
          <cell r="H1504" t="str">
            <v>202A</v>
          </cell>
          <cell r="I1504" t="str">
            <v>18-94</v>
          </cell>
          <cell r="J1504" t="str">
            <v>886</v>
          </cell>
          <cell r="K1504" t="str">
            <v>491-04302</v>
          </cell>
          <cell r="L1504" t="str">
            <v>733</v>
          </cell>
          <cell r="M1504" t="str">
            <v/>
          </cell>
          <cell r="N1504" t="str">
            <v>127</v>
          </cell>
        </row>
        <row r="1505">
          <cell r="A1505" t="str">
            <v>STACJA ROBOCZA</v>
          </cell>
          <cell r="B1505" t="str">
            <v>DELL Optiplex GX1L 266</v>
          </cell>
          <cell r="C1505" t="str">
            <v>491-3245</v>
          </cell>
          <cell r="D1505" t="str">
            <v>NM19V</v>
          </cell>
          <cell r="E1505" t="str">
            <v xml:space="preserve">ZZ </v>
          </cell>
          <cell r="F1505" t="str">
            <v xml:space="preserve">STAWSKI                  MARIAN         </v>
          </cell>
          <cell r="G1505" t="str">
            <v>U-2</v>
          </cell>
          <cell r="H1505" t="str">
            <v>202</v>
          </cell>
          <cell r="I1505" t="str">
            <v>16-79</v>
          </cell>
          <cell r="J1505" t="str">
            <v>9485</v>
          </cell>
          <cell r="K1505" t="str">
            <v>491-03245</v>
          </cell>
          <cell r="L1505" t="str">
            <v>266</v>
          </cell>
          <cell r="M1505" t="str">
            <v/>
          </cell>
          <cell r="N1505" t="str">
            <v>96</v>
          </cell>
        </row>
        <row r="1506">
          <cell r="A1506" t="str">
            <v>STACJA ROBOCZA</v>
          </cell>
          <cell r="B1506" t="str">
            <v>COMPAQ DESKPRO EXD PIII 733</v>
          </cell>
          <cell r="C1506" t="str">
            <v>491-4457</v>
          </cell>
          <cell r="D1506" t="str">
            <v>8036FR4ZE437</v>
          </cell>
          <cell r="E1506" t="str">
            <v xml:space="preserve">ZZ </v>
          </cell>
          <cell r="F1506" t="str">
            <v xml:space="preserve">PORAŻKA                  LUCJAN         </v>
          </cell>
          <cell r="G1506" t="str">
            <v>U-2</v>
          </cell>
          <cell r="H1506" t="str">
            <v>202</v>
          </cell>
          <cell r="I1506" t="str">
            <v>18-89</v>
          </cell>
          <cell r="J1506" t="str">
            <v>719</v>
          </cell>
          <cell r="K1506" t="str">
            <v>491-04457</v>
          </cell>
          <cell r="L1506" t="str">
            <v>733</v>
          </cell>
          <cell r="M1506" t="str">
            <v/>
          </cell>
          <cell r="N1506" t="str">
            <v>127</v>
          </cell>
        </row>
        <row r="1507">
          <cell r="A1507" t="str">
            <v>STACJA ROBOCZA</v>
          </cell>
          <cell r="B1507" t="str">
            <v>COMPAQ DESKPRO EXD PIII 733</v>
          </cell>
          <cell r="C1507" t="str">
            <v>491-4485</v>
          </cell>
          <cell r="D1507" t="str">
            <v>8036FR4ZE267</v>
          </cell>
          <cell r="E1507" t="str">
            <v xml:space="preserve">ZZ </v>
          </cell>
          <cell r="F1507" t="str">
            <v xml:space="preserve">LOBA                     RYSZARD        </v>
          </cell>
          <cell r="G1507" t="str">
            <v>U-2</v>
          </cell>
          <cell r="H1507" t="str">
            <v>201</v>
          </cell>
          <cell r="I1507" t="str">
            <v>18-88</v>
          </cell>
          <cell r="J1507" t="str">
            <v>507</v>
          </cell>
          <cell r="K1507" t="str">
            <v>491-04485</v>
          </cell>
          <cell r="L1507" t="str">
            <v>733</v>
          </cell>
          <cell r="M1507" t="str">
            <v/>
          </cell>
          <cell r="N1507" t="str">
            <v>127</v>
          </cell>
        </row>
        <row r="1508">
          <cell r="A1508" t="str">
            <v>STACJA ROBOCZA</v>
          </cell>
          <cell r="B1508" t="str">
            <v>COMPAQ DESKPRO EXD PIII 733</v>
          </cell>
          <cell r="C1508" t="str">
            <v>491-4255</v>
          </cell>
          <cell r="D1508" t="str">
            <v>8036FR4ZE425</v>
          </cell>
          <cell r="E1508" t="str">
            <v xml:space="preserve">ZZ </v>
          </cell>
          <cell r="F1508" t="str">
            <v xml:space="preserve">MAJCHRZAK                WIESŁAW        </v>
          </cell>
          <cell r="G1508" t="str">
            <v>U-2</v>
          </cell>
          <cell r="H1508" t="str">
            <v>204A</v>
          </cell>
          <cell r="I1508" t="str">
            <v>18-84</v>
          </cell>
          <cell r="J1508" t="str">
            <v>585</v>
          </cell>
          <cell r="K1508" t="str">
            <v>491-04255</v>
          </cell>
          <cell r="L1508" t="str">
            <v>733</v>
          </cell>
          <cell r="M1508" t="str">
            <v/>
          </cell>
          <cell r="N1508" t="str">
            <v>127</v>
          </cell>
        </row>
        <row r="1509">
          <cell r="A1509" t="str">
            <v>STACJA ROBOCZA</v>
          </cell>
          <cell r="B1509" t="str">
            <v>COMPAQ DESKPRO EXD PIII 733</v>
          </cell>
          <cell r="C1509" t="str">
            <v>491-4260</v>
          </cell>
          <cell r="D1509" t="str">
            <v>8036FR4ZE502</v>
          </cell>
          <cell r="E1509" t="str">
            <v xml:space="preserve">ZZ </v>
          </cell>
          <cell r="F1509" t="str">
            <v xml:space="preserve">GONERA                   STANISŁAW      </v>
          </cell>
          <cell r="G1509" t="str">
            <v>U-2</v>
          </cell>
          <cell r="H1509" t="str">
            <v>202A</v>
          </cell>
          <cell r="I1509" t="str">
            <v>18-91</v>
          </cell>
          <cell r="J1509" t="str">
            <v>215</v>
          </cell>
          <cell r="K1509" t="str">
            <v>491-04260</v>
          </cell>
          <cell r="L1509" t="str">
            <v>733</v>
          </cell>
          <cell r="M1509" t="str">
            <v/>
          </cell>
          <cell r="N1509" t="str">
            <v>127</v>
          </cell>
        </row>
        <row r="1510">
          <cell r="A1510" t="str">
            <v>STACJA ROBOCZA</v>
          </cell>
          <cell r="B1510" t="str">
            <v>COMPAQ DESKPRO EXD PIII 733</v>
          </cell>
          <cell r="C1510" t="str">
            <v>491-4427</v>
          </cell>
          <cell r="D1510" t="str">
            <v>8036FR4ZE223</v>
          </cell>
          <cell r="E1510" t="str">
            <v xml:space="preserve">ZZ </v>
          </cell>
          <cell r="F1510" t="str">
            <v xml:space="preserve">KARKUSIŃSKI              KRZYSZTOF      </v>
          </cell>
          <cell r="G1510" t="str">
            <v>U-2</v>
          </cell>
          <cell r="H1510" t="str">
            <v>204</v>
          </cell>
          <cell r="I1510" t="str">
            <v>18-81</v>
          </cell>
          <cell r="J1510" t="str">
            <v>364</v>
          </cell>
          <cell r="K1510" t="str">
            <v>491-04427</v>
          </cell>
          <cell r="L1510" t="str">
            <v>733</v>
          </cell>
          <cell r="M1510" t="str">
            <v/>
          </cell>
          <cell r="N1510" t="str">
            <v>127</v>
          </cell>
        </row>
        <row r="1511">
          <cell r="A1511" t="str">
            <v>STACJA ROBOCZA</v>
          </cell>
          <cell r="B1511" t="str">
            <v>COMPAQ DESKPRO EXD PIII 733</v>
          </cell>
          <cell r="C1511" t="str">
            <v>491-4512</v>
          </cell>
          <cell r="D1511" t="str">
            <v>8036FR4ZE260</v>
          </cell>
          <cell r="E1511" t="str">
            <v xml:space="preserve">ZZ </v>
          </cell>
          <cell r="F1511" t="str">
            <v xml:space="preserve">KOŁODZIEJEK              JAN            </v>
          </cell>
          <cell r="G1511" t="str">
            <v>U-2</v>
          </cell>
          <cell r="H1511" t="str">
            <v>202</v>
          </cell>
          <cell r="I1511" t="str">
            <v>18-82</v>
          </cell>
          <cell r="J1511" t="str">
            <v>351</v>
          </cell>
          <cell r="K1511" t="str">
            <v>491-04512</v>
          </cell>
          <cell r="L1511" t="str">
            <v>733</v>
          </cell>
          <cell r="M1511" t="str">
            <v/>
          </cell>
          <cell r="N1511" t="str">
            <v>127</v>
          </cell>
        </row>
        <row r="1512">
          <cell r="A1512" t="str">
            <v>STACJA ROBOCZA</v>
          </cell>
          <cell r="B1512" t="str">
            <v>COMPAQ DESKPRO EXD PIII 733</v>
          </cell>
          <cell r="C1512" t="str">
            <v>491-4514</v>
          </cell>
          <cell r="D1512" t="str">
            <v>8036FR4ZE295</v>
          </cell>
          <cell r="E1512" t="str">
            <v xml:space="preserve">ZZ </v>
          </cell>
          <cell r="F1512" t="str">
            <v xml:space="preserve">KAROŃ                    BOGUSŁAWA      </v>
          </cell>
          <cell r="G1512" t="str">
            <v>U-2</v>
          </cell>
          <cell r="H1512" t="str">
            <v>204</v>
          </cell>
          <cell r="I1512" t="str">
            <v>18-81</v>
          </cell>
          <cell r="J1512" t="str">
            <v>442</v>
          </cell>
          <cell r="K1512" t="str">
            <v>491-04514</v>
          </cell>
          <cell r="L1512" t="str">
            <v>733</v>
          </cell>
          <cell r="M1512" t="str">
            <v/>
          </cell>
          <cell r="N1512" t="str">
            <v>127</v>
          </cell>
        </row>
        <row r="1513">
          <cell r="A1513" t="str">
            <v>STACJA ROBOCZA</v>
          </cell>
          <cell r="B1513" t="str">
            <v>COMPAQ DESKPRO EXD PIII 733</v>
          </cell>
          <cell r="C1513" t="str">
            <v>491-4354</v>
          </cell>
          <cell r="D1513" t="str">
            <v>8036FR4Z6076</v>
          </cell>
          <cell r="E1513" t="str">
            <v xml:space="preserve">ZZ </v>
          </cell>
          <cell r="F1513" t="str">
            <v xml:space="preserve">MICHEL                   ALEKSANDER     </v>
          </cell>
          <cell r="G1513" t="str">
            <v>U-2</v>
          </cell>
          <cell r="H1513" t="str">
            <v>230</v>
          </cell>
          <cell r="I1513" t="str">
            <v>22-21</v>
          </cell>
          <cell r="J1513" t="str">
            <v>9162</v>
          </cell>
          <cell r="K1513" t="str">
            <v>491-04354</v>
          </cell>
          <cell r="L1513" t="str">
            <v>733</v>
          </cell>
          <cell r="M1513" t="str">
            <v/>
          </cell>
          <cell r="N1513" t="str">
            <v>127</v>
          </cell>
        </row>
        <row r="1514">
          <cell r="A1514" t="str">
            <v>STACJA ROBOCZA</v>
          </cell>
          <cell r="B1514" t="str">
            <v>COMPAQ DESKPRO EXD PIII 800</v>
          </cell>
          <cell r="C1514" t="str">
            <v>491-4523</v>
          </cell>
          <cell r="D1514" t="str">
            <v>8048FR4Z04W5</v>
          </cell>
          <cell r="E1514" t="str">
            <v xml:space="preserve">ZZ </v>
          </cell>
          <cell r="F1514" t="str">
            <v xml:space="preserve">GORLIC                   LESZEK         </v>
          </cell>
          <cell r="G1514" t="str">
            <v>U-2</v>
          </cell>
          <cell r="H1514" t="str">
            <v>201</v>
          </cell>
          <cell r="I1514" t="str">
            <v>39-35</v>
          </cell>
          <cell r="J1514" t="str">
            <v>230</v>
          </cell>
          <cell r="K1514" t="str">
            <v>491-04523</v>
          </cell>
          <cell r="L1514" t="str">
            <v>800</v>
          </cell>
          <cell r="M1514" t="str">
            <v/>
          </cell>
          <cell r="N1514" t="str">
            <v>255</v>
          </cell>
        </row>
        <row r="1515">
          <cell r="A1515" t="str">
            <v>STACJA ROBOCZA</v>
          </cell>
          <cell r="B1515" t="str">
            <v>DELL Optiplex GX1L 266</v>
          </cell>
          <cell r="C1515" t="str">
            <v>491-3266</v>
          </cell>
          <cell r="D1515" t="str">
            <v>NM15Y</v>
          </cell>
          <cell r="E1515" t="str">
            <v xml:space="preserve">ZZ </v>
          </cell>
          <cell r="F1515" t="str">
            <v xml:space="preserve">HAWRYSZ                  KRZYSZTOF      </v>
          </cell>
          <cell r="G1515" t="str">
            <v>U-2</v>
          </cell>
          <cell r="H1515" t="str">
            <v>201A</v>
          </cell>
          <cell r="I1515" t="str">
            <v>18-90</v>
          </cell>
          <cell r="J1515" t="str">
            <v>287</v>
          </cell>
          <cell r="K1515" t="str">
            <v>491-03266</v>
          </cell>
          <cell r="L1515" t="str">
            <v>266</v>
          </cell>
          <cell r="M1515" t="str">
            <v/>
          </cell>
          <cell r="N1515" t="str">
            <v>192</v>
          </cell>
        </row>
        <row r="1516">
          <cell r="A1516" t="str">
            <v>STACJA ROBOCZA</v>
          </cell>
          <cell r="B1516" t="str">
            <v>DELL Optiplex GX1L 266</v>
          </cell>
          <cell r="C1516" t="str">
            <v>491-3383</v>
          </cell>
          <cell r="D1516" t="str">
            <v>NM1B0</v>
          </cell>
          <cell r="E1516" t="str">
            <v xml:space="preserve">ZZ </v>
          </cell>
          <cell r="F1516" t="str">
            <v xml:space="preserve">RESKA                    PIOTR          </v>
          </cell>
          <cell r="G1516" t="str">
            <v>U-3</v>
          </cell>
          <cell r="H1516" t="str">
            <v>305B</v>
          </cell>
          <cell r="I1516" t="str">
            <v>15-73</v>
          </cell>
          <cell r="J1516" t="str">
            <v>846</v>
          </cell>
          <cell r="K1516" t="str">
            <v>491-03383</v>
          </cell>
          <cell r="L1516" t="str">
            <v>266</v>
          </cell>
          <cell r="M1516" t="str">
            <v/>
          </cell>
          <cell r="N1516" t="str">
            <v>96</v>
          </cell>
        </row>
        <row r="1517">
          <cell r="A1517" t="str">
            <v>STACJA ROBOCZA</v>
          </cell>
          <cell r="B1517" t="str">
            <v>COMPAQ DESKPRO EXD PIII 733</v>
          </cell>
          <cell r="C1517" t="str">
            <v>491-4408</v>
          </cell>
          <cell r="D1517" t="str">
            <v>8037FR4Z2733</v>
          </cell>
          <cell r="E1517" t="str">
            <v xml:space="preserve">ZZ </v>
          </cell>
          <cell r="F1517" t="str">
            <v xml:space="preserve">WALĘCKI                  BOGDAN         </v>
          </cell>
          <cell r="G1517" t="str">
            <v>U-2</v>
          </cell>
          <cell r="H1517" t="str">
            <v>201A</v>
          </cell>
          <cell r="I1517" t="str">
            <v>18-85</v>
          </cell>
          <cell r="J1517" t="str">
            <v>1036</v>
          </cell>
          <cell r="K1517" t="str">
            <v>491-04408</v>
          </cell>
          <cell r="L1517" t="str">
            <v>733</v>
          </cell>
          <cell r="M1517" t="str">
            <v/>
          </cell>
          <cell r="N1517" t="str">
            <v>127</v>
          </cell>
        </row>
        <row r="1518">
          <cell r="A1518" t="str">
            <v>STACJA ROBOCZA</v>
          </cell>
          <cell r="B1518" t="str">
            <v>ZENITH Z STATION P200</v>
          </cell>
          <cell r="C1518" t="str">
            <v>491-3093</v>
          </cell>
          <cell r="D1518" t="str">
            <v>GCDT74104807</v>
          </cell>
          <cell r="E1518" t="str">
            <v>ZZT</v>
          </cell>
          <cell r="F1518" t="str">
            <v xml:space="preserve">KACZMAREK                KARINA         </v>
          </cell>
          <cell r="G1518" t="str">
            <v>U-3</v>
          </cell>
          <cell r="H1518" t="str">
            <v>322</v>
          </cell>
          <cell r="I1518" t="str">
            <v/>
          </cell>
          <cell r="J1518" t="str">
            <v>431</v>
          </cell>
          <cell r="K1518" t="str">
            <v>491-03093</v>
          </cell>
          <cell r="L1518" t="str">
            <v>200</v>
          </cell>
          <cell r="M1518" t="str">
            <v/>
          </cell>
          <cell r="N1518" t="str">
            <v>32</v>
          </cell>
        </row>
        <row r="1519">
          <cell r="A1519" t="str">
            <v>STACJA ROBOCZA</v>
          </cell>
          <cell r="B1519" t="str">
            <v>COMPAQ DESKPRO EXD PIII 800</v>
          </cell>
          <cell r="C1519" t="str">
            <v>491-4521</v>
          </cell>
          <cell r="D1519" t="str">
            <v>8048FR4Z0CMJ</v>
          </cell>
          <cell r="E1519" t="str">
            <v>ZZT</v>
          </cell>
          <cell r="F1519" t="str">
            <v xml:space="preserve">CZUCHRYTA                RYSZARD        </v>
          </cell>
          <cell r="G1519" t="str">
            <v>U-3</v>
          </cell>
          <cell r="H1519" t="str">
            <v>322</v>
          </cell>
          <cell r="I1519" t="str">
            <v>39-48</v>
          </cell>
          <cell r="J1519" t="str">
            <v>117</v>
          </cell>
          <cell r="K1519" t="str">
            <v>491-04521</v>
          </cell>
          <cell r="L1519" t="str">
            <v>800</v>
          </cell>
          <cell r="M1519" t="str">
            <v/>
          </cell>
          <cell r="N1519" t="str">
            <v>127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r"/>
      <sheetName val="Arkusz1"/>
      <sheetName val="Kontrahenci"/>
      <sheetName val="bazy"/>
      <sheetName val="Table"/>
      <sheetName val="lista"/>
      <sheetName val="TGE"/>
      <sheetName val="KONS"/>
      <sheetName val="listy"/>
      <sheetName val="main"/>
      <sheetName val="Assumptions"/>
      <sheetName val="Słowniki"/>
      <sheetName val="31 - Grupa B"/>
      <sheetName val="31_-_Grupa_B"/>
      <sheetName val="31_-_Grupa_B1"/>
      <sheetName val="31_-_Grupa_B2"/>
      <sheetName val="31_-_Grupa_B3"/>
      <sheetName val="31_-_Grupa_B4"/>
    </sheetNames>
    <sheetDataSet>
      <sheetData sheetId="0" refreshError="1">
        <row r="4">
          <cell r="B4" t="str">
            <v>PKP ()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spondentka"/>
      <sheetName val="obrotówka narastająco"/>
      <sheetName val="sprawdzenie rezerw"/>
      <sheetName val="CIT 01-2023"/>
      <sheetName val="Podatek odroczony "/>
      <sheetName val="podatek minimalny - kalkulacja"/>
      <sheetName val="ukryta dywidenda - kalkulacja"/>
      <sheetName val="koszty finansowania dłużnego"/>
      <sheetName val="SAP FC Aktywo z tyt.odrocz.pod."/>
      <sheetName val="SAP FC Rezerwa z tyt.odrocz.pod"/>
      <sheetName val="PK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otówka narastająco"/>
      <sheetName val="bilans "/>
      <sheetName val="SF-Z-020 Zobow.z tyt.dost.i usł"/>
      <sheetName val="środki trwałe - amortyzacja EWA"/>
      <sheetName val="RZiS, koszty rodz."/>
      <sheetName val="noty do RZiS"/>
      <sheetName val="Przepływy"/>
      <sheetName val="FC Spr.z syt.finans."/>
      <sheetName val="CF dział.operac."/>
      <sheetName val="FC Spr.z przepł.pien."/>
      <sheetName val="bilans, RZiS,przepływy,kapitały"/>
      <sheetName val="noty do przepływów"/>
      <sheetName val="noty do bilansu"/>
      <sheetName val="SF-A-090 Instr.poch... śr.pieni"/>
      <sheetName val="noty pozostałe"/>
      <sheetName val="wycena rezerw aktuarialnych"/>
      <sheetName val="STS"/>
      <sheetName val="IF 090 oprocentow.kredyty i poż"/>
      <sheetName val="SF-A-060 Nal.z tyt.dostaw i usł"/>
      <sheetName val="SF-A-050 Pożyczki i należn."/>
      <sheetName val="SF Inne zobowiązania finans"/>
      <sheetName val="SF-Inne nal.finans"/>
      <sheetName val="FC Kapitały"/>
      <sheetName val="SF-Zapasy"/>
      <sheetName val="SF-Z-070 Pozost.zob.niefinans"/>
      <sheetName val="odpisy aktualiz.2070000000"/>
      <sheetName val="SF-A-150 Pozostałe aktywa krótk"/>
      <sheetName val="SF Kapitały"/>
      <sheetName val="należn,zobow,odpisy"/>
      <sheetName val="wiekowanie"/>
      <sheetName val="SF Spr.z całk.doch."/>
      <sheetName val="CF-IC Cash f. w rozbiciu"/>
      <sheetName val="SF-A-011 - Zmiany śr.trw.w bud."/>
      <sheetName val="SF-A-014 - Prawa do uż.aktywów"/>
      <sheetName val="SF-A-031 - Zmiany WN"/>
      <sheetName val="FC Spraw.z całk.doch"/>
      <sheetName val="SF Spr.z syt.finans."/>
      <sheetName val="SF-Z-040-M Stan rezerw KRDŁ"/>
      <sheetName val="SF-A-110 - Pozostałe aktywa dłu"/>
      <sheetName val="SF dział.operac."/>
      <sheetName val="SF Spr.z przepł.pien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onanie_2009"/>
      <sheetName val="Tytul"/>
      <sheetName val="Spis treści"/>
      <sheetName val="Tab.1_Razem"/>
      <sheetName val="Tab.2_doradcze"/>
      <sheetName val="robocze"/>
      <sheetName val="Wyk_I-III_2010"/>
      <sheetName val="SAP_Baza_I-III'10"/>
      <sheetName val="Ster"/>
      <sheetName val="Słowniki"/>
      <sheetName val="Spis_treści"/>
      <sheetName val="Tab_1_Razem"/>
      <sheetName val="Tab_2_doradc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za_opis"/>
      <sheetName val="Tytul"/>
      <sheetName val="01.Kluczowe.wielk.oper."/>
      <sheetName val="PM_poza GK"/>
      <sheetName val="PM"/>
      <sheetName val="_"/>
      <sheetName val="Baza.Moduł.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KODL98"/>
      <sheetName val="KONS"/>
      <sheetName val="DBIL"/>
      <sheetName val="DRZIS"/>
      <sheetName val="DROZR"/>
      <sheetName val="listy"/>
      <sheetName val="Wykonanie_2009"/>
      <sheetName val="lista"/>
      <sheetName val="Ster"/>
      <sheetName val="Parametry"/>
      <sheetName val="B.2. Eliminacje -pasywa"/>
      <sheetName val="Nota 26.1-2"/>
      <sheetName val="Bazy"/>
      <sheetName val="SZKODL98.xls"/>
      <sheetName val="6.3 ODWODNIENIE PODSTAWOWE"/>
      <sheetName val="1.1 ZBIORCZE"/>
      <sheetName val="3.1 PRZENOŚNIKI"/>
      <sheetName val="Arkusz1"/>
      <sheetName val="B_2__Eliminacje_-pasywa"/>
      <sheetName val="Nota_26_1-2"/>
      <sheetName val="SZKODL98_xls"/>
      <sheetName val="6_3_ODWODNIENIE_PODSTAWOWE"/>
      <sheetName val="1_1_ZBIORCZE"/>
      <sheetName val="3_1_PRZENOŚNIKI"/>
      <sheetName val="Formularz_u_wsparcia"/>
      <sheetName val="Obliczenia 2017"/>
      <sheetName val="main"/>
      <sheetName val="Assumptions"/>
      <sheetName val="B_2__Eliminacje_-pasywa2"/>
      <sheetName val="Nota_26_1-22"/>
      <sheetName val="SZKODL98_xls2"/>
      <sheetName val="6_3_ODWODNIENIE_PODSTAWOWE2"/>
      <sheetName val="1_1_ZBIORCZE2"/>
      <sheetName val="3_1_PRZENOŚNIKI2"/>
      <sheetName val="B_2__Eliminacje_-pasywa1"/>
      <sheetName val="Nota_26_1-21"/>
      <sheetName val="SZKODL98_xls1"/>
      <sheetName val="6_3_ODWODNIENIE_PODSTAWOWE1"/>
      <sheetName val="1_1_ZBIORCZE1"/>
      <sheetName val="3_1_PRZENOŚNIKI1"/>
      <sheetName val="B_2__Eliminacje_-pasywa3"/>
      <sheetName val="Nota_26_1-23"/>
      <sheetName val="SZKODL98_xls3"/>
      <sheetName val="6_3_ODWODNIENIE_PODSTAWOWE3"/>
      <sheetName val="1_1_ZBIORCZE3"/>
      <sheetName val="3_1_PRZENOŚNIKI3"/>
      <sheetName val="B_2__Eliminacje_-pasywa4"/>
      <sheetName val="Nota_26_1-24"/>
      <sheetName val="SZKODL98_xls4"/>
      <sheetName val="6_3_ODWODNIENIE_PODSTAWOWE4"/>
      <sheetName val="1_1_ZBIORCZE4"/>
      <sheetName val="3_1_PRZENOŚNIKI4"/>
      <sheetName val="Obliczenia_2017"/>
      <sheetName val="B_2__Eliminacje_-pasywa5"/>
      <sheetName val="Nota_26_1-25"/>
      <sheetName val="SZKODL98_xls5"/>
      <sheetName val="6_3_ODWODNIENIE_PODSTAWOWE5"/>
      <sheetName val="1_1_ZBIORCZE5"/>
      <sheetName val="3_1_PRZENOŚNIKI5"/>
      <sheetName val="Obliczenia_20171"/>
      <sheetName val="B_2__Eliminacje_-pasywa6"/>
      <sheetName val="Nota_26_1-26"/>
      <sheetName val="SZKODL98_xls6"/>
      <sheetName val="6_3_ODWODNIENIE_PODSTAWOWE6"/>
      <sheetName val="1_1_ZBIORCZE6"/>
      <sheetName val="3_1_PRZENOŚNIKI6"/>
      <sheetName val="7. Porówn lat"/>
      <sheetName val="GB_2009_1"/>
    </sheetNames>
    <definedNames>
      <definedName name="dialog5"/>
      <definedName name="dialog6"/>
      <definedName name="drukuj"/>
      <definedName name="usun_godziny"/>
      <definedName name="usun_urlopy"/>
      <definedName name="wstaw_godziny"/>
      <definedName name="wstaw_urlopy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KODL98"/>
      <sheetName val="lista"/>
      <sheetName val="KONS"/>
      <sheetName val="DBIL"/>
      <sheetName val="DRZIS"/>
      <sheetName val="DROZR"/>
      <sheetName val="listy"/>
      <sheetName val="Wykonanie_2009"/>
      <sheetName val="Ster"/>
      <sheetName val="Parametry"/>
      <sheetName val="B.2. Eliminacje -pasywa"/>
      <sheetName val="Nota 26.1-2"/>
      <sheetName val="6.3 ODWODNIENIE PODSTAWOWE"/>
      <sheetName val="Bazy"/>
      <sheetName val="SZKODL98.xls"/>
      <sheetName val="1.1 ZBIORCZE"/>
      <sheetName val="3.1 PRZENOŚNIKI"/>
      <sheetName val="Arkusz1"/>
      <sheetName val="B_2__Eliminacje_-pasywa"/>
      <sheetName val="Nota_26_1-2"/>
      <sheetName val="SZKODL98_xls"/>
      <sheetName val="6_3_ODWODNIENIE_PODSTAWOWE"/>
      <sheetName val="1_1_ZBIORCZE"/>
      <sheetName val="3_1_PRZENOŚNIKI"/>
      <sheetName val="GB_2009_1"/>
      <sheetName val="B_2__Eliminacje_-pasywa2"/>
      <sheetName val="Nota_26_1-22"/>
      <sheetName val="6_3_ODWODNIENIE_PODSTAWOWE2"/>
      <sheetName val="SZKODL98_xls2"/>
      <sheetName val="1_1_ZBIORCZE2"/>
      <sheetName val="3_1_PRZENOŚNIKI2"/>
      <sheetName val="B_2__Eliminacje_-pasywa1"/>
      <sheetName val="Nota_26_1-21"/>
      <sheetName val="6_3_ODWODNIENIE_PODSTAWOWE1"/>
      <sheetName val="SZKODL98_xls1"/>
      <sheetName val="1_1_ZBIORCZE1"/>
      <sheetName val="3_1_PRZENOŚNIKI1"/>
      <sheetName val="B_2__Eliminacje_-pasywa3"/>
      <sheetName val="Nota_26_1-23"/>
      <sheetName val="6_3_ODWODNIENIE_PODSTAWOWE3"/>
      <sheetName val="SZKODL98_xls3"/>
      <sheetName val="1_1_ZBIORCZE3"/>
      <sheetName val="3_1_PRZENOŚNIKI3"/>
      <sheetName val="B_2__Eliminacje_-pasywa4"/>
      <sheetName val="Nota_26_1-24"/>
      <sheetName val="6_3_ODWODNIENIE_PODSTAWOWE4"/>
      <sheetName val="SZKODL98_xls4"/>
      <sheetName val="1_1_ZBIORCZE4"/>
      <sheetName val="3_1_PRZENOŚNIKI4"/>
      <sheetName val="B_2__Eliminacje_-pasywa5"/>
      <sheetName val="Nota_26_1-25"/>
      <sheetName val="6_3_ODWODNIENIE_PODSTAWOWE5"/>
      <sheetName val="SZKODL98_xls5"/>
      <sheetName val="1_1_ZBIORCZE5"/>
      <sheetName val="3_1_PRZENOŚNIKI5"/>
      <sheetName val="B_2__Eliminacje_-pasywa6"/>
      <sheetName val="Nota_26_1-26"/>
      <sheetName val="6_3_ODWODNIENIE_PODSTAWOWE6"/>
      <sheetName val="SZKODL98_xls6"/>
      <sheetName val="1_1_ZBIORCZE6"/>
      <sheetName val="3_1_PRZENOŚNIKI6"/>
      <sheetName val="Formularz_u_wsparcia"/>
      <sheetName val="Obliczenia 2017"/>
      <sheetName val="main"/>
      <sheetName val="Assumptions"/>
      <sheetName val="Obliczenia_2017"/>
      <sheetName val="Obliczenia_20171"/>
      <sheetName val="7. Porówn lat"/>
    </sheetNames>
    <definedNames>
      <definedName name="dialog9"/>
      <definedName name="Moduł2.usun_nazwiska"/>
      <definedName name="Moduł2.usun_rodzaj"/>
      <definedName name="Moduł2.usun_rok"/>
      <definedName name="Moduł2.usun_wydzial"/>
      <definedName name="Moduł2.wstaw_rodzaj"/>
      <definedName name="wpisz"/>
      <definedName name="wstaw_nazwiska"/>
      <definedName name="wstaw_rok"/>
      <definedName name="wstaw_wydzial"/>
      <definedName name="wypisz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i spolki okres por"/>
      <sheetName val="Wyniki spolki plan"/>
      <sheetName val="dodatkowe zakładki"/>
      <sheetName val="Słowniki"/>
    </sheetNames>
    <definedNames>
      <definedName name="_xlbgnm.a2" refersTo="#ADR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Podst"/>
      <sheetName val="CTRL"/>
      <sheetName val="Dane"/>
      <sheetName val="PTYT"/>
      <sheetName val="PRZIS"/>
      <sheetName val="PRZIS przekrój"/>
      <sheetName val="PCP - WYD"/>
      <sheetName val="PCP - WYTW"/>
      <sheetName val="PCP - SOH"/>
      <sheetName val="PCP - SSD"/>
      <sheetName val="PCP - OSD"/>
      <sheetName val="PCP - Centrala"/>
      <sheetName val="PBIL"/>
      <sheetName val="PBIL przekrój"/>
      <sheetName val="PKOS"/>
      <sheetName val="PRODZ"/>
      <sheetName val="PRODZ przekrój"/>
      <sheetName val="PRZIS - WYD"/>
      <sheetName val="PRZIS - WYTW"/>
      <sheetName val="PRZIS - SOH"/>
      <sheetName val="PRZIS - SSD"/>
      <sheetName val="PRZIS - OSD"/>
      <sheetName val="--"/>
      <sheetName val="Harmonogram"/>
      <sheetName val="TYT"/>
      <sheetName val="SPIS"/>
      <sheetName val="RZIS"/>
      <sheetName val="RZIS - WYD"/>
      <sheetName val="RZIS - WYTW"/>
      <sheetName val="RZIS - SOH"/>
      <sheetName val="RZIS - SSD"/>
      <sheetName val="RZIS - OSD"/>
      <sheetName val="CP - WYD"/>
      <sheetName val="CP - WYTW"/>
      <sheetName val="CP - SOH"/>
      <sheetName val="CP - SSD"/>
      <sheetName val="CP - OSD"/>
      <sheetName val="CP - Centrala"/>
      <sheetName val="KOM"/>
      <sheetName val="PZS"/>
      <sheetName val="RODZ"/>
      <sheetName val="KOSP"/>
      <sheetName val="KOS"/>
      <sheetName val="W1m"/>
      <sheetName val="W1n"/>
      <sheetName val="W3m"/>
      <sheetName val="W3n"/>
      <sheetName val="BIL"/>
      <sheetName val="CF"/>
      <sheetName val="ROZR"/>
      <sheetName val="KALK"/>
      <sheetName val="-"/>
      <sheetName val="DRZIS"/>
      <sheetName val="DCF"/>
      <sheetName val="DROZR"/>
      <sheetName val="DBIL"/>
      <sheetName val="KOSZTY"/>
      <sheetName val="PRZYCH"/>
      <sheetName val="OPS"/>
      <sheetName val="KONS"/>
      <sheetName val="WSAD-WYD"/>
      <sheetName val="WSAD - WYTWEE"/>
      <sheetName val="WSAD - WYTWEC"/>
      <sheetName val="WSAD - SOH"/>
      <sheetName val="WSAD - SSD"/>
      <sheetName val="WSAD - OSD"/>
      <sheetName val="SSD portfel sprzedaży"/>
      <sheetName val="SSD portfel zakupów"/>
      <sheetName val="SSD klienci spoza PGE"/>
      <sheetName val="SSD liczba odbiorców"/>
      <sheetName val="KUDK"/>
      <sheetName val="CP - PDZ"/>
      <sheetName val="raport_SOH_PSE-Electra_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>
        <row r="44"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</row>
        <row r="45"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</row>
        <row r="47"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GD47">
            <v>869.02</v>
          </cell>
          <cell r="GE47">
            <v>1064.2</v>
          </cell>
          <cell r="GF47">
            <v>748.82</v>
          </cell>
          <cell r="GG47">
            <v>413.67</v>
          </cell>
          <cell r="GH47">
            <v>159.93</v>
          </cell>
          <cell r="GI47">
            <v>95.26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1427.32</v>
          </cell>
          <cell r="GO47">
            <v>2860.8</v>
          </cell>
        </row>
      </sheetData>
      <sheetData sheetId="53" refreshError="1"/>
      <sheetData sheetId="54" refreshError="1">
        <row r="11">
          <cell r="E11">
            <v>243648.45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</sheetData>
      <sheetData sheetId="55" refreshError="1">
        <row r="14"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GD14">
            <v>52.62</v>
          </cell>
          <cell r="GE14">
            <v>48.13</v>
          </cell>
          <cell r="GF14">
            <v>66.03</v>
          </cell>
          <cell r="GG14">
            <v>61.12</v>
          </cell>
          <cell r="GH14">
            <v>122.67</v>
          </cell>
          <cell r="GI14">
            <v>114.99</v>
          </cell>
          <cell r="GJ14">
            <v>107.31</v>
          </cell>
          <cell r="GK14">
            <v>99.63</v>
          </cell>
          <cell r="GL14">
            <v>138.05000000000001</v>
          </cell>
          <cell r="GM14">
            <v>253.52</v>
          </cell>
          <cell r="GN14">
            <v>238.71</v>
          </cell>
          <cell r="GO14">
            <v>318.11</v>
          </cell>
        </row>
        <row r="15"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GD15">
            <v>7042.61</v>
          </cell>
          <cell r="GE15">
            <v>7014.23</v>
          </cell>
          <cell r="GF15">
            <v>6965.28</v>
          </cell>
          <cell r="GG15">
            <v>7003.13</v>
          </cell>
          <cell r="GH15">
            <v>7222.09</v>
          </cell>
          <cell r="GI15">
            <v>7212.55</v>
          </cell>
          <cell r="GJ15">
            <v>7187.89</v>
          </cell>
          <cell r="GK15">
            <v>7157.7</v>
          </cell>
          <cell r="GL15">
            <v>7136.66</v>
          </cell>
          <cell r="GM15">
            <v>7100.81</v>
          </cell>
          <cell r="GN15">
            <v>7193.84</v>
          </cell>
          <cell r="GO15">
            <v>7663.35</v>
          </cell>
        </row>
        <row r="18"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GD18">
            <v>973.96</v>
          </cell>
          <cell r="GE18">
            <v>2347.27</v>
          </cell>
          <cell r="GF18">
            <v>2347.27</v>
          </cell>
          <cell r="GG18">
            <v>2347.27</v>
          </cell>
          <cell r="GH18">
            <v>2347.27</v>
          </cell>
          <cell r="GI18">
            <v>2347.27</v>
          </cell>
          <cell r="GJ18">
            <v>2347.27</v>
          </cell>
          <cell r="GK18">
            <v>2347.27</v>
          </cell>
          <cell r="GL18">
            <v>2347.27</v>
          </cell>
          <cell r="GM18">
            <v>2347.27</v>
          </cell>
          <cell r="GN18">
            <v>2347.27</v>
          </cell>
          <cell r="GO18">
            <v>1406.16</v>
          </cell>
        </row>
        <row r="20"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GD20">
            <v>3639.32</v>
          </cell>
          <cell r="GE20">
            <v>7.2</v>
          </cell>
          <cell r="GF20">
            <v>3319.31</v>
          </cell>
          <cell r="GG20">
            <v>4468.5600000000004</v>
          </cell>
          <cell r="GH20">
            <v>3466.36</v>
          </cell>
          <cell r="GI20">
            <v>7879.8</v>
          </cell>
          <cell r="GJ20">
            <v>2249.46</v>
          </cell>
          <cell r="GK20">
            <v>1917.71</v>
          </cell>
          <cell r="GL20">
            <v>5983.87</v>
          </cell>
          <cell r="GM20">
            <v>5557.55</v>
          </cell>
          <cell r="GN20">
            <v>3390.57</v>
          </cell>
          <cell r="GO20">
            <v>3441.33</v>
          </cell>
        </row>
        <row r="27"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GD27">
            <v>65348.63</v>
          </cell>
          <cell r="GE27">
            <v>65454.559999999998</v>
          </cell>
          <cell r="GF27">
            <v>69401.009999999995</v>
          </cell>
          <cell r="GG27">
            <v>67380.600000000006</v>
          </cell>
          <cell r="GH27">
            <v>57267.49</v>
          </cell>
          <cell r="GI27">
            <v>56404.41</v>
          </cell>
          <cell r="GJ27">
            <v>52535.41</v>
          </cell>
          <cell r="GK27">
            <v>62853.120000000003</v>
          </cell>
          <cell r="GL27">
            <v>62860.15</v>
          </cell>
          <cell r="GM27">
            <v>52812.67</v>
          </cell>
          <cell r="GN27">
            <v>70496.02</v>
          </cell>
          <cell r="GO27">
            <v>115106.64</v>
          </cell>
        </row>
        <row r="28"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GD28">
            <v>334.4</v>
          </cell>
          <cell r="GE28">
            <v>3294.44</v>
          </cell>
          <cell r="GF28">
            <v>2960.04</v>
          </cell>
          <cell r="GG28">
            <v>2958.94</v>
          </cell>
          <cell r="GH28">
            <v>4953.6099999999997</v>
          </cell>
          <cell r="GI28">
            <v>2958.94</v>
          </cell>
          <cell r="GJ28">
            <v>4163.82</v>
          </cell>
          <cell r="GK28">
            <v>4166.1000000000004</v>
          </cell>
          <cell r="GL28">
            <v>4137.1899999999996</v>
          </cell>
          <cell r="GM28">
            <v>2955.45</v>
          </cell>
          <cell r="GN28">
            <v>2955.45</v>
          </cell>
          <cell r="GO28">
            <v>2974.5099999999948</v>
          </cell>
        </row>
        <row r="29"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GD29">
            <v>205.19</v>
          </cell>
          <cell r="GE29">
            <v>166.27</v>
          </cell>
          <cell r="GF29">
            <v>158.35</v>
          </cell>
          <cell r="GG29">
            <v>125.36</v>
          </cell>
          <cell r="GH29">
            <v>104.81</v>
          </cell>
          <cell r="GI29">
            <v>77.84</v>
          </cell>
          <cell r="GJ29">
            <v>102.51</v>
          </cell>
          <cell r="GK29">
            <v>82.98</v>
          </cell>
          <cell r="GL29">
            <v>86.8</v>
          </cell>
          <cell r="GM29">
            <v>132.16</v>
          </cell>
          <cell r="GN29">
            <v>112.15</v>
          </cell>
          <cell r="GO29">
            <v>141.38999999999999</v>
          </cell>
        </row>
        <row r="32"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GD32">
            <v>500</v>
          </cell>
          <cell r="GE32">
            <v>500</v>
          </cell>
          <cell r="GF32">
            <v>500</v>
          </cell>
          <cell r="GG32">
            <v>500</v>
          </cell>
          <cell r="GH32">
            <v>500</v>
          </cell>
          <cell r="GI32">
            <v>500</v>
          </cell>
          <cell r="GJ32">
            <v>500</v>
          </cell>
          <cell r="GK32">
            <v>500</v>
          </cell>
          <cell r="GL32">
            <v>500</v>
          </cell>
          <cell r="GM32">
            <v>500</v>
          </cell>
          <cell r="GN32">
            <v>500</v>
          </cell>
          <cell r="GO32">
            <v>500</v>
          </cell>
        </row>
        <row r="33"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GD33">
            <v>2071.27</v>
          </cell>
          <cell r="GE33">
            <v>2071.27</v>
          </cell>
          <cell r="GF33">
            <v>2071.27</v>
          </cell>
          <cell r="GG33">
            <v>2071.27</v>
          </cell>
          <cell r="GH33">
            <v>2071.27</v>
          </cell>
          <cell r="GI33">
            <v>2071.27</v>
          </cell>
          <cell r="GJ33">
            <v>2071.27</v>
          </cell>
          <cell r="GK33">
            <v>2071.27</v>
          </cell>
          <cell r="GL33">
            <v>2071.27</v>
          </cell>
          <cell r="GM33">
            <v>2071.27</v>
          </cell>
          <cell r="GN33">
            <v>2071.27</v>
          </cell>
          <cell r="GO33">
            <v>2071.27</v>
          </cell>
        </row>
        <row r="39"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GD39">
            <v>13010.136</v>
          </cell>
          <cell r="GE39">
            <v>14000.262000000001</v>
          </cell>
          <cell r="GF39">
            <v>12248.29</v>
          </cell>
          <cell r="GG39">
            <v>12171.223999999998</v>
          </cell>
          <cell r="GH39">
            <v>10654.725999999999</v>
          </cell>
          <cell r="GI39">
            <v>10222.327000000001</v>
          </cell>
          <cell r="GJ39">
            <v>6884.7640000000001</v>
          </cell>
          <cell r="GK39">
            <v>5822.3720000000003</v>
          </cell>
          <cell r="GL39">
            <v>7058.5689999999995</v>
          </cell>
          <cell r="GM39">
            <v>6279.5159999999996</v>
          </cell>
          <cell r="GN39">
            <v>7217.4229999999998</v>
          </cell>
          <cell r="GO39">
            <v>3532.11</v>
          </cell>
        </row>
        <row r="50"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</row>
        <row r="51"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</row>
        <row r="52"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GD52">
            <v>7750.6539999999995</v>
          </cell>
          <cell r="GE52">
            <v>8868.3690000000006</v>
          </cell>
          <cell r="GF52">
            <v>1082.345</v>
          </cell>
          <cell r="GG52">
            <v>1492.3870000000002</v>
          </cell>
          <cell r="GH52">
            <v>353.30500000000001</v>
          </cell>
          <cell r="GI52">
            <v>1019.652</v>
          </cell>
          <cell r="GJ52">
            <v>854.91199999999992</v>
          </cell>
          <cell r="GK52">
            <v>2729.373</v>
          </cell>
          <cell r="GL52">
            <v>977.76299999999992</v>
          </cell>
          <cell r="GM52">
            <v>869.31099999999992</v>
          </cell>
          <cell r="GN52">
            <v>1210.06</v>
          </cell>
          <cell r="GO52">
            <v>66678.929999999993</v>
          </cell>
        </row>
        <row r="53"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GD53">
            <v>7503.5869999999995</v>
          </cell>
          <cell r="GE53">
            <v>8669.0190000000002</v>
          </cell>
          <cell r="GF53">
            <v>883.745</v>
          </cell>
          <cell r="GG53">
            <v>1217.278</v>
          </cell>
          <cell r="GH53">
            <v>161.958</v>
          </cell>
          <cell r="GI53">
            <v>704.81299999999999</v>
          </cell>
          <cell r="GJ53">
            <v>606.84799999999996</v>
          </cell>
          <cell r="GK53">
            <v>2491.0929999999998</v>
          </cell>
          <cell r="GL53">
            <v>669.41399999999999</v>
          </cell>
          <cell r="GM53">
            <v>602.721</v>
          </cell>
          <cell r="GN53">
            <v>1009.08</v>
          </cell>
          <cell r="GO53">
            <v>11245.54</v>
          </cell>
        </row>
        <row r="54"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992.64</v>
          </cell>
        </row>
        <row r="55"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GD55">
            <v>247.06700000000004</v>
          </cell>
          <cell r="GE55">
            <v>199.35</v>
          </cell>
          <cell r="GF55">
            <v>198.6</v>
          </cell>
          <cell r="GG55">
            <v>275.10900000000004</v>
          </cell>
          <cell r="GH55">
            <v>191.34700000000001</v>
          </cell>
          <cell r="GI55">
            <v>314.839</v>
          </cell>
          <cell r="GJ55">
            <v>248.06399999999999</v>
          </cell>
          <cell r="GK55">
            <v>238.28</v>
          </cell>
          <cell r="GL55">
            <v>308.34899999999999</v>
          </cell>
          <cell r="GM55">
            <v>266.58999999999997</v>
          </cell>
          <cell r="GN55">
            <v>200.98</v>
          </cell>
          <cell r="GO55">
            <v>54440.75</v>
          </cell>
        </row>
        <row r="56"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GD56">
            <v>1841.33</v>
          </cell>
          <cell r="GE56">
            <v>1843.58</v>
          </cell>
          <cell r="GF56">
            <v>2018.24</v>
          </cell>
          <cell r="GG56">
            <v>2027.24</v>
          </cell>
          <cell r="GH56">
            <v>2121.81</v>
          </cell>
          <cell r="GI56">
            <v>2110.2199999999998</v>
          </cell>
          <cell r="GJ56">
            <v>2093.4899999999998</v>
          </cell>
          <cell r="GK56">
            <v>2079.38</v>
          </cell>
          <cell r="GL56">
            <v>2072.75</v>
          </cell>
          <cell r="GM56">
            <v>2068.9</v>
          </cell>
          <cell r="GN56">
            <v>2065.0300000000002</v>
          </cell>
          <cell r="GO56">
            <v>2068.77</v>
          </cell>
        </row>
        <row r="57"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GD57">
            <v>52.74</v>
          </cell>
          <cell r="GE57">
            <v>37.369999999999997</v>
          </cell>
          <cell r="GF57">
            <v>15</v>
          </cell>
          <cell r="GG57">
            <v>0</v>
          </cell>
          <cell r="GH57">
            <v>0</v>
          </cell>
          <cell r="GI57">
            <v>15</v>
          </cell>
          <cell r="GJ57">
            <v>15</v>
          </cell>
          <cell r="GK57">
            <v>15</v>
          </cell>
          <cell r="GL57">
            <v>15</v>
          </cell>
          <cell r="GM57">
            <v>15</v>
          </cell>
          <cell r="GN57">
            <v>15</v>
          </cell>
          <cell r="GO57">
            <v>1714.97</v>
          </cell>
        </row>
      </sheetData>
      <sheetData sheetId="56" refreshError="1">
        <row r="434">
          <cell r="GS434">
            <v>0</v>
          </cell>
          <cell r="GT434">
            <v>0</v>
          </cell>
          <cell r="GU434">
            <v>0</v>
          </cell>
          <cell r="GV434">
            <v>0</v>
          </cell>
          <cell r="GW434">
            <v>0</v>
          </cell>
          <cell r="GX434">
            <v>0</v>
          </cell>
          <cell r="GY434">
            <v>0</v>
          </cell>
          <cell r="GZ434">
            <v>0</v>
          </cell>
          <cell r="HA434">
            <v>0</v>
          </cell>
          <cell r="HB434">
            <v>0</v>
          </cell>
          <cell r="HC434">
            <v>0</v>
          </cell>
          <cell r="HD434">
            <v>0</v>
          </cell>
          <cell r="HH434">
            <v>0</v>
          </cell>
          <cell r="HI434">
            <v>0</v>
          </cell>
          <cell r="HJ434">
            <v>0</v>
          </cell>
          <cell r="HK434">
            <v>0</v>
          </cell>
          <cell r="HL434">
            <v>0</v>
          </cell>
          <cell r="HM434">
            <v>0</v>
          </cell>
          <cell r="HN434">
            <v>0</v>
          </cell>
          <cell r="HO434">
            <v>0</v>
          </cell>
          <cell r="HP434">
            <v>0</v>
          </cell>
          <cell r="HQ434">
            <v>0</v>
          </cell>
          <cell r="HR434">
            <v>0</v>
          </cell>
          <cell r="HS434">
            <v>0</v>
          </cell>
          <cell r="II434">
            <v>45.55</v>
          </cell>
          <cell r="IJ434">
            <v>84.54</v>
          </cell>
          <cell r="IK434">
            <v>123.54</v>
          </cell>
          <cell r="IL434">
            <v>160.63</v>
          </cell>
          <cell r="IM434">
            <v>197.71</v>
          </cell>
          <cell r="IN434">
            <v>236.37</v>
          </cell>
          <cell r="IO434">
            <v>277.45</v>
          </cell>
          <cell r="IP434">
            <v>315.37</v>
          </cell>
          <cell r="IQ434">
            <v>353.88</v>
          </cell>
          <cell r="IR434">
            <v>394.04</v>
          </cell>
          <cell r="IS434">
            <v>482.11</v>
          </cell>
          <cell r="IT434">
            <v>538.33000000000004</v>
          </cell>
        </row>
        <row r="435">
          <cell r="GS435">
            <v>0</v>
          </cell>
          <cell r="GT435">
            <v>0</v>
          </cell>
          <cell r="GU435">
            <v>0</v>
          </cell>
          <cell r="GV435">
            <v>0</v>
          </cell>
          <cell r="GW435">
            <v>0</v>
          </cell>
          <cell r="GX435">
            <v>0</v>
          </cell>
          <cell r="GY435">
            <v>0</v>
          </cell>
          <cell r="GZ435">
            <v>0</v>
          </cell>
          <cell r="HA435">
            <v>0</v>
          </cell>
          <cell r="HB435">
            <v>0</v>
          </cell>
          <cell r="HC435">
            <v>0</v>
          </cell>
          <cell r="HD435">
            <v>0</v>
          </cell>
          <cell r="HH435">
            <v>0</v>
          </cell>
          <cell r="HI435">
            <v>0</v>
          </cell>
          <cell r="HJ435">
            <v>0</v>
          </cell>
          <cell r="HK435">
            <v>0</v>
          </cell>
          <cell r="HL435">
            <v>0</v>
          </cell>
          <cell r="HM435">
            <v>0</v>
          </cell>
          <cell r="HN435">
            <v>0</v>
          </cell>
          <cell r="HO435">
            <v>0</v>
          </cell>
          <cell r="HP435">
            <v>0</v>
          </cell>
          <cell r="HQ435">
            <v>0</v>
          </cell>
          <cell r="HR435">
            <v>0</v>
          </cell>
          <cell r="HS435">
            <v>0</v>
          </cell>
          <cell r="II435">
            <v>18.37</v>
          </cell>
          <cell r="IJ435">
            <v>34.950000000000003</v>
          </cell>
          <cell r="IK435">
            <v>50.02</v>
          </cell>
          <cell r="IL435">
            <v>74.58</v>
          </cell>
          <cell r="IM435">
            <v>95.26</v>
          </cell>
          <cell r="IN435">
            <v>108.13</v>
          </cell>
          <cell r="IO435">
            <v>124.45</v>
          </cell>
          <cell r="IP435">
            <v>137.80000000000001</v>
          </cell>
          <cell r="IQ435">
            <v>170.23</v>
          </cell>
          <cell r="IR435">
            <v>201.92</v>
          </cell>
          <cell r="IS435">
            <v>305.49</v>
          </cell>
          <cell r="IT435">
            <v>369.25</v>
          </cell>
        </row>
        <row r="436">
          <cell r="GS436">
            <v>0</v>
          </cell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0</v>
          </cell>
          <cell r="GY436">
            <v>0</v>
          </cell>
          <cell r="GZ436">
            <v>0</v>
          </cell>
          <cell r="HA436">
            <v>0</v>
          </cell>
          <cell r="HB436">
            <v>0</v>
          </cell>
          <cell r="HC436">
            <v>0</v>
          </cell>
          <cell r="HD436">
            <v>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II436">
            <v>0</v>
          </cell>
          <cell r="IJ436">
            <v>0</v>
          </cell>
          <cell r="IK436">
            <v>0</v>
          </cell>
          <cell r="IL436">
            <v>0</v>
          </cell>
          <cell r="IM436">
            <v>0</v>
          </cell>
          <cell r="IN436">
            <v>0</v>
          </cell>
          <cell r="IO436">
            <v>0</v>
          </cell>
          <cell r="IP436">
            <v>0</v>
          </cell>
          <cell r="IQ436">
            <v>0</v>
          </cell>
          <cell r="IR436">
            <v>0</v>
          </cell>
          <cell r="IS436">
            <v>0</v>
          </cell>
          <cell r="IT436">
            <v>0</v>
          </cell>
        </row>
        <row r="437">
          <cell r="GS437">
            <v>0</v>
          </cell>
          <cell r="GT437">
            <v>0</v>
          </cell>
          <cell r="GU437">
            <v>0</v>
          </cell>
          <cell r="GV437">
            <v>0</v>
          </cell>
          <cell r="GW437">
            <v>0</v>
          </cell>
          <cell r="GX437">
            <v>0</v>
          </cell>
          <cell r="GY437">
            <v>0</v>
          </cell>
          <cell r="GZ437">
            <v>0</v>
          </cell>
          <cell r="HA437">
            <v>0</v>
          </cell>
          <cell r="HB437">
            <v>0</v>
          </cell>
          <cell r="HC437">
            <v>0</v>
          </cell>
          <cell r="HD437">
            <v>0</v>
          </cell>
          <cell r="HH437">
            <v>0</v>
          </cell>
          <cell r="HI437">
            <v>0</v>
          </cell>
          <cell r="HJ437">
            <v>0</v>
          </cell>
          <cell r="HK437">
            <v>0</v>
          </cell>
          <cell r="HL437">
            <v>0</v>
          </cell>
          <cell r="HM437">
            <v>0</v>
          </cell>
          <cell r="HN437">
            <v>0</v>
          </cell>
          <cell r="HO437">
            <v>0</v>
          </cell>
          <cell r="HP437">
            <v>0</v>
          </cell>
          <cell r="HQ437">
            <v>0</v>
          </cell>
          <cell r="HR437">
            <v>0</v>
          </cell>
          <cell r="HS437">
            <v>0</v>
          </cell>
          <cell r="II437">
            <v>0</v>
          </cell>
          <cell r="IJ437">
            <v>0</v>
          </cell>
          <cell r="IK437">
            <v>0</v>
          </cell>
          <cell r="IL437">
            <v>0</v>
          </cell>
          <cell r="IM437">
            <v>0</v>
          </cell>
          <cell r="IN437">
            <v>0</v>
          </cell>
          <cell r="IO437">
            <v>0</v>
          </cell>
          <cell r="IP437">
            <v>0</v>
          </cell>
          <cell r="IQ437">
            <v>0</v>
          </cell>
          <cell r="IR437">
            <v>0</v>
          </cell>
          <cell r="IS437">
            <v>0</v>
          </cell>
          <cell r="IT437">
            <v>0</v>
          </cell>
        </row>
        <row r="438">
          <cell r="GS438">
            <v>0</v>
          </cell>
          <cell r="GT438">
            <v>0</v>
          </cell>
          <cell r="GU438">
            <v>0</v>
          </cell>
          <cell r="GV438">
            <v>0</v>
          </cell>
          <cell r="GW438">
            <v>0</v>
          </cell>
          <cell r="GX438">
            <v>0</v>
          </cell>
          <cell r="GY438">
            <v>0</v>
          </cell>
          <cell r="GZ438">
            <v>0</v>
          </cell>
          <cell r="HA438">
            <v>0</v>
          </cell>
          <cell r="HB438">
            <v>0</v>
          </cell>
          <cell r="HC438">
            <v>0</v>
          </cell>
          <cell r="HD438">
            <v>0</v>
          </cell>
          <cell r="HH438">
            <v>0</v>
          </cell>
          <cell r="HI438">
            <v>0</v>
          </cell>
          <cell r="HJ438">
            <v>0</v>
          </cell>
          <cell r="HK438">
            <v>0</v>
          </cell>
          <cell r="HL438">
            <v>0</v>
          </cell>
          <cell r="HM438">
            <v>0</v>
          </cell>
          <cell r="HN438">
            <v>0</v>
          </cell>
          <cell r="HO438">
            <v>0</v>
          </cell>
          <cell r="HP438">
            <v>0</v>
          </cell>
          <cell r="HQ438">
            <v>0</v>
          </cell>
          <cell r="HR438">
            <v>0</v>
          </cell>
          <cell r="HS438">
            <v>0</v>
          </cell>
          <cell r="II438">
            <v>0</v>
          </cell>
          <cell r="IJ438">
            <v>0</v>
          </cell>
          <cell r="IK438">
            <v>0</v>
          </cell>
          <cell r="IL438">
            <v>0</v>
          </cell>
          <cell r="IM438">
            <v>0</v>
          </cell>
          <cell r="IN438">
            <v>0</v>
          </cell>
          <cell r="IO438">
            <v>0</v>
          </cell>
          <cell r="IP438">
            <v>0</v>
          </cell>
          <cell r="IQ438">
            <v>0</v>
          </cell>
          <cell r="IR438">
            <v>0</v>
          </cell>
          <cell r="IS438">
            <v>0</v>
          </cell>
          <cell r="IT438">
            <v>0</v>
          </cell>
        </row>
        <row r="440">
          <cell r="GS440">
            <v>0</v>
          </cell>
          <cell r="GT440">
            <v>0</v>
          </cell>
          <cell r="GU440">
            <v>0</v>
          </cell>
          <cell r="GV440">
            <v>0</v>
          </cell>
          <cell r="GW440">
            <v>0</v>
          </cell>
          <cell r="GX440">
            <v>0</v>
          </cell>
          <cell r="GY440">
            <v>0</v>
          </cell>
          <cell r="GZ440">
            <v>0</v>
          </cell>
          <cell r="HA440">
            <v>0</v>
          </cell>
          <cell r="HB440">
            <v>0</v>
          </cell>
          <cell r="HC440">
            <v>0</v>
          </cell>
          <cell r="HD440">
            <v>0</v>
          </cell>
          <cell r="HH440">
            <v>0</v>
          </cell>
          <cell r="HI440">
            <v>0</v>
          </cell>
          <cell r="HJ440">
            <v>0</v>
          </cell>
          <cell r="HK440">
            <v>0</v>
          </cell>
          <cell r="HL440">
            <v>0</v>
          </cell>
          <cell r="HM440">
            <v>0</v>
          </cell>
          <cell r="HN440">
            <v>0</v>
          </cell>
          <cell r="HO440">
            <v>0</v>
          </cell>
          <cell r="HP440">
            <v>0</v>
          </cell>
          <cell r="HQ440">
            <v>0</v>
          </cell>
          <cell r="HR440">
            <v>0</v>
          </cell>
          <cell r="HS440">
            <v>0</v>
          </cell>
          <cell r="II440">
            <v>0</v>
          </cell>
          <cell r="IJ440">
            <v>0</v>
          </cell>
          <cell r="IK440">
            <v>0</v>
          </cell>
          <cell r="IL440">
            <v>0</v>
          </cell>
          <cell r="IM440">
            <v>0</v>
          </cell>
          <cell r="IN440">
            <v>0</v>
          </cell>
          <cell r="IO440">
            <v>0</v>
          </cell>
          <cell r="IP440">
            <v>0</v>
          </cell>
          <cell r="IQ440">
            <v>0</v>
          </cell>
          <cell r="IR440">
            <v>0</v>
          </cell>
          <cell r="IS440">
            <v>0</v>
          </cell>
          <cell r="IT440">
            <v>0</v>
          </cell>
        </row>
        <row r="441">
          <cell r="GS441">
            <v>0</v>
          </cell>
          <cell r="GT441">
            <v>0</v>
          </cell>
          <cell r="GU441">
            <v>0</v>
          </cell>
          <cell r="GV441">
            <v>0</v>
          </cell>
          <cell r="GW441">
            <v>0</v>
          </cell>
          <cell r="GX441">
            <v>0</v>
          </cell>
          <cell r="GY441">
            <v>0</v>
          </cell>
          <cell r="GZ441">
            <v>0</v>
          </cell>
          <cell r="HA441">
            <v>0</v>
          </cell>
          <cell r="HB441">
            <v>0</v>
          </cell>
          <cell r="HC441">
            <v>0</v>
          </cell>
          <cell r="HD441">
            <v>0</v>
          </cell>
          <cell r="HH441">
            <v>0</v>
          </cell>
          <cell r="HI441">
            <v>0</v>
          </cell>
          <cell r="HJ441">
            <v>0</v>
          </cell>
          <cell r="HK441">
            <v>0</v>
          </cell>
          <cell r="HL441">
            <v>0</v>
          </cell>
          <cell r="HM441">
            <v>0</v>
          </cell>
          <cell r="HN441">
            <v>0</v>
          </cell>
          <cell r="HO441">
            <v>0</v>
          </cell>
          <cell r="HP441">
            <v>0</v>
          </cell>
          <cell r="HQ441">
            <v>0</v>
          </cell>
          <cell r="HR441">
            <v>0</v>
          </cell>
          <cell r="HS441">
            <v>0</v>
          </cell>
          <cell r="II441">
            <v>0</v>
          </cell>
          <cell r="IJ441">
            <v>0</v>
          </cell>
          <cell r="IK441">
            <v>0</v>
          </cell>
          <cell r="IL441">
            <v>0</v>
          </cell>
          <cell r="IM441">
            <v>0</v>
          </cell>
          <cell r="IN441">
            <v>0</v>
          </cell>
          <cell r="IO441">
            <v>0</v>
          </cell>
          <cell r="IP441">
            <v>0</v>
          </cell>
          <cell r="IQ441">
            <v>0</v>
          </cell>
          <cell r="IR441">
            <v>0</v>
          </cell>
          <cell r="IS441">
            <v>0</v>
          </cell>
          <cell r="IT441">
            <v>0</v>
          </cell>
        </row>
        <row r="442">
          <cell r="GS442">
            <v>0</v>
          </cell>
          <cell r="GT442">
            <v>0</v>
          </cell>
          <cell r="GU442">
            <v>0</v>
          </cell>
          <cell r="GV442">
            <v>0</v>
          </cell>
          <cell r="GW442">
            <v>0</v>
          </cell>
          <cell r="GX442">
            <v>0</v>
          </cell>
          <cell r="GY442">
            <v>0</v>
          </cell>
          <cell r="GZ442">
            <v>0</v>
          </cell>
          <cell r="HA442">
            <v>0</v>
          </cell>
          <cell r="HB442">
            <v>0</v>
          </cell>
          <cell r="HC442">
            <v>0</v>
          </cell>
          <cell r="HD442">
            <v>0</v>
          </cell>
          <cell r="HH442">
            <v>0</v>
          </cell>
          <cell r="HI442">
            <v>0</v>
          </cell>
          <cell r="HJ442">
            <v>0</v>
          </cell>
          <cell r="HK442">
            <v>0</v>
          </cell>
          <cell r="HL442">
            <v>0</v>
          </cell>
          <cell r="HM442">
            <v>0</v>
          </cell>
          <cell r="HN442">
            <v>0</v>
          </cell>
          <cell r="HO442">
            <v>0</v>
          </cell>
          <cell r="HP442">
            <v>0</v>
          </cell>
          <cell r="HQ442">
            <v>0</v>
          </cell>
          <cell r="HR442">
            <v>0</v>
          </cell>
          <cell r="HS442">
            <v>0</v>
          </cell>
          <cell r="II442">
            <v>0</v>
          </cell>
          <cell r="IJ442">
            <v>0</v>
          </cell>
          <cell r="IK442">
            <v>0</v>
          </cell>
          <cell r="IL442">
            <v>0</v>
          </cell>
          <cell r="IM442">
            <v>0</v>
          </cell>
          <cell r="IN442">
            <v>0</v>
          </cell>
          <cell r="IO442">
            <v>0</v>
          </cell>
          <cell r="IP442">
            <v>0</v>
          </cell>
          <cell r="IQ442">
            <v>0</v>
          </cell>
          <cell r="IR442">
            <v>0</v>
          </cell>
          <cell r="IS442">
            <v>0</v>
          </cell>
          <cell r="IT442">
            <v>0</v>
          </cell>
        </row>
        <row r="443">
          <cell r="GS443">
            <v>0</v>
          </cell>
          <cell r="GT443">
            <v>0</v>
          </cell>
          <cell r="GU443">
            <v>0</v>
          </cell>
          <cell r="GV443">
            <v>0</v>
          </cell>
          <cell r="GW443">
            <v>0</v>
          </cell>
          <cell r="GX443">
            <v>0</v>
          </cell>
          <cell r="GY443">
            <v>0</v>
          </cell>
          <cell r="GZ443">
            <v>0</v>
          </cell>
          <cell r="HA443">
            <v>0</v>
          </cell>
          <cell r="HB443">
            <v>0</v>
          </cell>
          <cell r="HC443">
            <v>0</v>
          </cell>
          <cell r="HD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L443">
            <v>0</v>
          </cell>
          <cell r="HM443">
            <v>0</v>
          </cell>
          <cell r="HN443">
            <v>0</v>
          </cell>
          <cell r="HO443">
            <v>0</v>
          </cell>
          <cell r="HP443">
            <v>0</v>
          </cell>
          <cell r="HQ443">
            <v>0</v>
          </cell>
          <cell r="HR443">
            <v>0</v>
          </cell>
          <cell r="HS443">
            <v>0</v>
          </cell>
          <cell r="II443">
            <v>0</v>
          </cell>
          <cell r="IJ443">
            <v>0</v>
          </cell>
          <cell r="IK443">
            <v>0</v>
          </cell>
          <cell r="IL443">
            <v>0</v>
          </cell>
          <cell r="IM443">
            <v>0</v>
          </cell>
          <cell r="IN443">
            <v>0</v>
          </cell>
          <cell r="IO443">
            <v>0</v>
          </cell>
          <cell r="IP443">
            <v>0</v>
          </cell>
          <cell r="IQ443">
            <v>0</v>
          </cell>
          <cell r="IR443">
            <v>0</v>
          </cell>
          <cell r="IS443">
            <v>0</v>
          </cell>
          <cell r="IT443">
            <v>0</v>
          </cell>
        </row>
        <row r="445">
          <cell r="GS445">
            <v>0</v>
          </cell>
          <cell r="GT445">
            <v>0</v>
          </cell>
          <cell r="GU445">
            <v>0</v>
          </cell>
          <cell r="GV445">
            <v>0</v>
          </cell>
          <cell r="GW445">
            <v>0</v>
          </cell>
          <cell r="GX445">
            <v>0</v>
          </cell>
          <cell r="GY445">
            <v>0</v>
          </cell>
          <cell r="GZ445">
            <v>0</v>
          </cell>
          <cell r="HA445">
            <v>0</v>
          </cell>
          <cell r="HB445">
            <v>0</v>
          </cell>
          <cell r="HC445">
            <v>0</v>
          </cell>
          <cell r="HD445">
            <v>0</v>
          </cell>
          <cell r="HH445">
            <v>0</v>
          </cell>
          <cell r="HI445">
            <v>0</v>
          </cell>
          <cell r="HJ445">
            <v>0</v>
          </cell>
          <cell r="HK445">
            <v>0</v>
          </cell>
          <cell r="HL445">
            <v>0</v>
          </cell>
          <cell r="HM445">
            <v>0</v>
          </cell>
          <cell r="HN445">
            <v>0</v>
          </cell>
          <cell r="HO445">
            <v>0</v>
          </cell>
          <cell r="HP445">
            <v>0</v>
          </cell>
          <cell r="HQ445">
            <v>0</v>
          </cell>
          <cell r="HR445">
            <v>0</v>
          </cell>
          <cell r="HS445">
            <v>0</v>
          </cell>
          <cell r="II445">
            <v>0</v>
          </cell>
          <cell r="IJ445">
            <v>0</v>
          </cell>
          <cell r="IK445">
            <v>0</v>
          </cell>
          <cell r="IL445">
            <v>0</v>
          </cell>
          <cell r="IM445">
            <v>0</v>
          </cell>
          <cell r="IN445">
            <v>0</v>
          </cell>
          <cell r="IO445">
            <v>0</v>
          </cell>
          <cell r="IP445">
            <v>0</v>
          </cell>
          <cell r="IQ445">
            <v>0</v>
          </cell>
          <cell r="IR445">
            <v>0</v>
          </cell>
          <cell r="IS445">
            <v>0</v>
          </cell>
          <cell r="IT445">
            <v>0</v>
          </cell>
        </row>
        <row r="446">
          <cell r="GS446">
            <v>0</v>
          </cell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  <cell r="HA446">
            <v>0</v>
          </cell>
          <cell r="HB446">
            <v>0</v>
          </cell>
          <cell r="HC446">
            <v>0</v>
          </cell>
          <cell r="HD446">
            <v>0</v>
          </cell>
          <cell r="HH446">
            <v>0</v>
          </cell>
          <cell r="HI446">
            <v>0</v>
          </cell>
          <cell r="HJ446">
            <v>0</v>
          </cell>
          <cell r="HK446">
            <v>0</v>
          </cell>
          <cell r="HL446">
            <v>0</v>
          </cell>
          <cell r="HM446">
            <v>0</v>
          </cell>
          <cell r="HN446">
            <v>0</v>
          </cell>
          <cell r="HO446">
            <v>0</v>
          </cell>
          <cell r="HP446">
            <v>0</v>
          </cell>
          <cell r="HQ446">
            <v>0</v>
          </cell>
          <cell r="HR446">
            <v>0</v>
          </cell>
          <cell r="HS446">
            <v>0</v>
          </cell>
          <cell r="II446">
            <v>0</v>
          </cell>
          <cell r="IJ446">
            <v>0</v>
          </cell>
          <cell r="IK446">
            <v>0</v>
          </cell>
          <cell r="IL446">
            <v>0</v>
          </cell>
          <cell r="IM446">
            <v>0</v>
          </cell>
          <cell r="IN446">
            <v>0</v>
          </cell>
          <cell r="IO446">
            <v>0</v>
          </cell>
          <cell r="IP446">
            <v>0</v>
          </cell>
          <cell r="IQ446">
            <v>0</v>
          </cell>
          <cell r="IR446">
            <v>0</v>
          </cell>
          <cell r="IS446">
            <v>0</v>
          </cell>
          <cell r="IT446">
            <v>0</v>
          </cell>
        </row>
        <row r="447">
          <cell r="GS447">
            <v>0</v>
          </cell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L447">
            <v>0</v>
          </cell>
          <cell r="HM447">
            <v>0</v>
          </cell>
          <cell r="HN447">
            <v>0</v>
          </cell>
          <cell r="HO447">
            <v>0</v>
          </cell>
          <cell r="HP447">
            <v>0</v>
          </cell>
          <cell r="HQ447">
            <v>0</v>
          </cell>
          <cell r="HR447">
            <v>0</v>
          </cell>
          <cell r="HS447">
            <v>0</v>
          </cell>
          <cell r="II447">
            <v>0</v>
          </cell>
          <cell r="IJ447">
            <v>0</v>
          </cell>
          <cell r="IK447">
            <v>0</v>
          </cell>
          <cell r="IL447">
            <v>0</v>
          </cell>
          <cell r="IM447">
            <v>0</v>
          </cell>
          <cell r="IN447">
            <v>0</v>
          </cell>
          <cell r="IO447">
            <v>0</v>
          </cell>
          <cell r="IP447">
            <v>0</v>
          </cell>
          <cell r="IQ447">
            <v>0</v>
          </cell>
          <cell r="IR447">
            <v>0</v>
          </cell>
          <cell r="IS447">
            <v>0</v>
          </cell>
          <cell r="IT447">
            <v>0</v>
          </cell>
        </row>
        <row r="448">
          <cell r="GS448">
            <v>0</v>
          </cell>
          <cell r="GT448">
            <v>0</v>
          </cell>
          <cell r="GU448">
            <v>0</v>
          </cell>
          <cell r="GV448">
            <v>0</v>
          </cell>
          <cell r="GW448">
            <v>0</v>
          </cell>
          <cell r="GX448">
            <v>0</v>
          </cell>
          <cell r="GY448">
            <v>0</v>
          </cell>
          <cell r="GZ448">
            <v>0</v>
          </cell>
          <cell r="HA448">
            <v>0</v>
          </cell>
          <cell r="HB448">
            <v>0</v>
          </cell>
          <cell r="HC448">
            <v>0</v>
          </cell>
          <cell r="HD448">
            <v>0</v>
          </cell>
          <cell r="HH448">
            <v>0</v>
          </cell>
          <cell r="HI448">
            <v>0</v>
          </cell>
          <cell r="HJ448">
            <v>0</v>
          </cell>
          <cell r="HK448">
            <v>0</v>
          </cell>
          <cell r="HL448">
            <v>0</v>
          </cell>
          <cell r="HM448">
            <v>0</v>
          </cell>
          <cell r="HN448">
            <v>0</v>
          </cell>
          <cell r="HO448">
            <v>0</v>
          </cell>
          <cell r="HP448">
            <v>0</v>
          </cell>
          <cell r="HQ448">
            <v>0</v>
          </cell>
          <cell r="HR448">
            <v>0</v>
          </cell>
          <cell r="HS448">
            <v>0</v>
          </cell>
          <cell r="II448">
            <v>0</v>
          </cell>
          <cell r="IJ448">
            <v>0</v>
          </cell>
          <cell r="IK448">
            <v>0</v>
          </cell>
          <cell r="IL448">
            <v>0</v>
          </cell>
          <cell r="IM448">
            <v>0</v>
          </cell>
          <cell r="IN448">
            <v>0</v>
          </cell>
          <cell r="IO448">
            <v>0</v>
          </cell>
          <cell r="IP448">
            <v>0</v>
          </cell>
          <cell r="IQ448">
            <v>0</v>
          </cell>
          <cell r="IR448">
            <v>0</v>
          </cell>
          <cell r="IS448">
            <v>0</v>
          </cell>
          <cell r="IT448">
            <v>0</v>
          </cell>
        </row>
        <row r="450">
          <cell r="GS450">
            <v>0</v>
          </cell>
          <cell r="GT450">
            <v>0</v>
          </cell>
          <cell r="GU450">
            <v>0</v>
          </cell>
          <cell r="GV450">
            <v>0</v>
          </cell>
          <cell r="GW450">
            <v>0</v>
          </cell>
          <cell r="GX450">
            <v>0</v>
          </cell>
          <cell r="GY450">
            <v>0</v>
          </cell>
          <cell r="GZ450">
            <v>0</v>
          </cell>
          <cell r="HA450">
            <v>0</v>
          </cell>
          <cell r="HB450">
            <v>0</v>
          </cell>
          <cell r="HC450">
            <v>0</v>
          </cell>
          <cell r="HD450">
            <v>0</v>
          </cell>
          <cell r="HH450">
            <v>0</v>
          </cell>
          <cell r="HI450">
            <v>0</v>
          </cell>
          <cell r="HJ450">
            <v>0</v>
          </cell>
          <cell r="HK450">
            <v>0</v>
          </cell>
          <cell r="HL450">
            <v>0</v>
          </cell>
          <cell r="HM450">
            <v>0</v>
          </cell>
          <cell r="HN450">
            <v>0</v>
          </cell>
          <cell r="HO450">
            <v>0</v>
          </cell>
          <cell r="HP450">
            <v>0</v>
          </cell>
          <cell r="HQ450">
            <v>0</v>
          </cell>
          <cell r="HR450">
            <v>0</v>
          </cell>
          <cell r="HS450">
            <v>0</v>
          </cell>
          <cell r="II450">
            <v>0</v>
          </cell>
          <cell r="IJ450">
            <v>0</v>
          </cell>
          <cell r="IK450">
            <v>0</v>
          </cell>
          <cell r="IL450">
            <v>0</v>
          </cell>
          <cell r="IM450">
            <v>0</v>
          </cell>
          <cell r="IN450">
            <v>0</v>
          </cell>
          <cell r="IO450">
            <v>0</v>
          </cell>
          <cell r="IP450">
            <v>0</v>
          </cell>
          <cell r="IQ450">
            <v>0</v>
          </cell>
          <cell r="IR450">
            <v>0</v>
          </cell>
          <cell r="IS450">
            <v>0</v>
          </cell>
          <cell r="IT450">
            <v>0</v>
          </cell>
        </row>
        <row r="451">
          <cell r="GS451">
            <v>0</v>
          </cell>
          <cell r="GT451">
            <v>0</v>
          </cell>
          <cell r="GU451">
            <v>0</v>
          </cell>
          <cell r="GV451">
            <v>0</v>
          </cell>
          <cell r="GW451">
            <v>0</v>
          </cell>
          <cell r="GX451">
            <v>0</v>
          </cell>
          <cell r="GY451">
            <v>0</v>
          </cell>
          <cell r="GZ451">
            <v>0</v>
          </cell>
          <cell r="HA451">
            <v>0</v>
          </cell>
          <cell r="HB451">
            <v>0</v>
          </cell>
          <cell r="HC451">
            <v>0</v>
          </cell>
          <cell r="HD451">
            <v>0</v>
          </cell>
          <cell r="HH451">
            <v>0</v>
          </cell>
          <cell r="HI451">
            <v>0</v>
          </cell>
          <cell r="HJ451">
            <v>0</v>
          </cell>
          <cell r="HK451">
            <v>0</v>
          </cell>
          <cell r="HL451">
            <v>0</v>
          </cell>
          <cell r="HM451">
            <v>0</v>
          </cell>
          <cell r="HN451">
            <v>0</v>
          </cell>
          <cell r="HO451">
            <v>0</v>
          </cell>
          <cell r="HP451">
            <v>0</v>
          </cell>
          <cell r="HQ451">
            <v>0</v>
          </cell>
          <cell r="HR451">
            <v>0</v>
          </cell>
          <cell r="HS451">
            <v>0</v>
          </cell>
          <cell r="II451">
            <v>0</v>
          </cell>
          <cell r="IJ451">
            <v>0</v>
          </cell>
          <cell r="IK451">
            <v>0</v>
          </cell>
          <cell r="IL451">
            <v>0</v>
          </cell>
          <cell r="IM451">
            <v>0</v>
          </cell>
          <cell r="IN451">
            <v>0</v>
          </cell>
          <cell r="IO451">
            <v>0</v>
          </cell>
          <cell r="IP451">
            <v>0</v>
          </cell>
          <cell r="IQ451">
            <v>0</v>
          </cell>
          <cell r="IR451">
            <v>0</v>
          </cell>
          <cell r="IS451">
            <v>0</v>
          </cell>
          <cell r="IT451">
            <v>0</v>
          </cell>
        </row>
        <row r="452"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II452">
            <v>0</v>
          </cell>
          <cell r="IJ452">
            <v>0</v>
          </cell>
          <cell r="IK452">
            <v>0</v>
          </cell>
          <cell r="IL452">
            <v>0</v>
          </cell>
          <cell r="IM452">
            <v>0</v>
          </cell>
          <cell r="IN452">
            <v>0</v>
          </cell>
          <cell r="IO452">
            <v>0</v>
          </cell>
          <cell r="IP452">
            <v>0</v>
          </cell>
          <cell r="IQ452">
            <v>0</v>
          </cell>
          <cell r="IR452">
            <v>0</v>
          </cell>
          <cell r="IS452">
            <v>0</v>
          </cell>
          <cell r="IT452">
            <v>0</v>
          </cell>
        </row>
        <row r="453">
          <cell r="GS453">
            <v>0</v>
          </cell>
          <cell r="GT453">
            <v>0</v>
          </cell>
          <cell r="GU453">
            <v>0</v>
          </cell>
          <cell r="GV453">
            <v>0</v>
          </cell>
          <cell r="GW453">
            <v>0</v>
          </cell>
          <cell r="GX453">
            <v>0</v>
          </cell>
          <cell r="GY453">
            <v>0</v>
          </cell>
          <cell r="GZ453">
            <v>0</v>
          </cell>
          <cell r="HA453">
            <v>0</v>
          </cell>
          <cell r="HB453">
            <v>0</v>
          </cell>
          <cell r="HC453">
            <v>0</v>
          </cell>
          <cell r="HD453">
            <v>0</v>
          </cell>
          <cell r="HH453">
            <v>0</v>
          </cell>
          <cell r="HI453">
            <v>0</v>
          </cell>
          <cell r="HJ453">
            <v>0</v>
          </cell>
          <cell r="HK453">
            <v>0</v>
          </cell>
          <cell r="HL453">
            <v>0</v>
          </cell>
          <cell r="HM453">
            <v>0</v>
          </cell>
          <cell r="HN453">
            <v>0</v>
          </cell>
          <cell r="HO453">
            <v>0</v>
          </cell>
          <cell r="HP453">
            <v>0</v>
          </cell>
          <cell r="HQ453">
            <v>0</v>
          </cell>
          <cell r="HR453">
            <v>0</v>
          </cell>
          <cell r="HS453">
            <v>0</v>
          </cell>
          <cell r="II453">
            <v>0</v>
          </cell>
          <cell r="IJ453">
            <v>0</v>
          </cell>
          <cell r="IK453">
            <v>0</v>
          </cell>
          <cell r="IL453">
            <v>0</v>
          </cell>
          <cell r="IM453">
            <v>0</v>
          </cell>
          <cell r="IN453">
            <v>0</v>
          </cell>
          <cell r="IO453">
            <v>0</v>
          </cell>
          <cell r="IP453">
            <v>0</v>
          </cell>
          <cell r="IQ453">
            <v>0</v>
          </cell>
          <cell r="IR453">
            <v>0</v>
          </cell>
          <cell r="IS453">
            <v>0</v>
          </cell>
          <cell r="IT453">
            <v>0</v>
          </cell>
        </row>
        <row r="455">
          <cell r="GS455">
            <v>0</v>
          </cell>
          <cell r="GT455">
            <v>0</v>
          </cell>
          <cell r="GU455">
            <v>0</v>
          </cell>
          <cell r="GV455">
            <v>0</v>
          </cell>
          <cell r="GW455">
            <v>0</v>
          </cell>
          <cell r="GX455">
            <v>0</v>
          </cell>
          <cell r="GY455">
            <v>0</v>
          </cell>
          <cell r="GZ455">
            <v>0</v>
          </cell>
          <cell r="HA455">
            <v>0</v>
          </cell>
          <cell r="HB455">
            <v>0</v>
          </cell>
          <cell r="HC455">
            <v>0</v>
          </cell>
          <cell r="HD455">
            <v>0</v>
          </cell>
          <cell r="HH455">
            <v>0</v>
          </cell>
          <cell r="HI455">
            <v>0</v>
          </cell>
          <cell r="HJ455">
            <v>0</v>
          </cell>
          <cell r="HK455">
            <v>0</v>
          </cell>
          <cell r="HL455">
            <v>0</v>
          </cell>
          <cell r="HM455">
            <v>0</v>
          </cell>
          <cell r="HN455">
            <v>0</v>
          </cell>
          <cell r="HO455">
            <v>0</v>
          </cell>
          <cell r="HP455">
            <v>0</v>
          </cell>
          <cell r="HQ455">
            <v>0</v>
          </cell>
          <cell r="HR455">
            <v>0</v>
          </cell>
          <cell r="HS455">
            <v>0</v>
          </cell>
          <cell r="II455">
            <v>0</v>
          </cell>
          <cell r="IJ455">
            <v>0</v>
          </cell>
          <cell r="IK455">
            <v>0</v>
          </cell>
          <cell r="IL455">
            <v>0</v>
          </cell>
          <cell r="IM455">
            <v>0</v>
          </cell>
          <cell r="IN455">
            <v>0</v>
          </cell>
          <cell r="IO455">
            <v>0</v>
          </cell>
          <cell r="IP455">
            <v>0</v>
          </cell>
          <cell r="IQ455">
            <v>0</v>
          </cell>
          <cell r="IR455">
            <v>0</v>
          </cell>
          <cell r="IS455">
            <v>0</v>
          </cell>
          <cell r="IT455">
            <v>0</v>
          </cell>
        </row>
        <row r="456">
          <cell r="GS456">
            <v>0</v>
          </cell>
          <cell r="GT456">
            <v>0</v>
          </cell>
          <cell r="GU456">
            <v>0</v>
          </cell>
          <cell r="GV456">
            <v>0</v>
          </cell>
          <cell r="GW456">
            <v>0</v>
          </cell>
          <cell r="GX456">
            <v>0</v>
          </cell>
          <cell r="GY456">
            <v>0</v>
          </cell>
          <cell r="GZ456">
            <v>0</v>
          </cell>
          <cell r="HA456">
            <v>0</v>
          </cell>
          <cell r="HB456">
            <v>0</v>
          </cell>
          <cell r="HC456">
            <v>0</v>
          </cell>
          <cell r="HD456">
            <v>0</v>
          </cell>
          <cell r="HH456">
            <v>0</v>
          </cell>
          <cell r="HI456">
            <v>0</v>
          </cell>
          <cell r="HJ456">
            <v>0</v>
          </cell>
          <cell r="HK456">
            <v>0</v>
          </cell>
          <cell r="HL456">
            <v>0</v>
          </cell>
          <cell r="HM456">
            <v>0</v>
          </cell>
          <cell r="HN456">
            <v>0</v>
          </cell>
          <cell r="HO456">
            <v>0</v>
          </cell>
          <cell r="HP456">
            <v>0</v>
          </cell>
          <cell r="HQ456">
            <v>0</v>
          </cell>
          <cell r="HR456">
            <v>0</v>
          </cell>
          <cell r="HS456">
            <v>0</v>
          </cell>
          <cell r="II456">
            <v>0</v>
          </cell>
          <cell r="IJ456">
            <v>0</v>
          </cell>
          <cell r="IK456">
            <v>0</v>
          </cell>
          <cell r="IL456">
            <v>0</v>
          </cell>
          <cell r="IM456">
            <v>0</v>
          </cell>
          <cell r="IN456">
            <v>0</v>
          </cell>
          <cell r="IO456">
            <v>0</v>
          </cell>
          <cell r="IP456">
            <v>0</v>
          </cell>
          <cell r="IQ456">
            <v>0</v>
          </cell>
          <cell r="IR456">
            <v>0</v>
          </cell>
          <cell r="IS456">
            <v>0</v>
          </cell>
          <cell r="IT456">
            <v>0</v>
          </cell>
        </row>
        <row r="457">
          <cell r="GS457">
            <v>0</v>
          </cell>
          <cell r="GT457">
            <v>0</v>
          </cell>
          <cell r="GU457">
            <v>0</v>
          </cell>
          <cell r="GV457">
            <v>0</v>
          </cell>
          <cell r="GW457">
            <v>0</v>
          </cell>
          <cell r="GX457">
            <v>0</v>
          </cell>
          <cell r="GY457">
            <v>0</v>
          </cell>
          <cell r="GZ457">
            <v>0</v>
          </cell>
          <cell r="HA457">
            <v>0</v>
          </cell>
          <cell r="HB457">
            <v>0</v>
          </cell>
          <cell r="HC457">
            <v>0</v>
          </cell>
          <cell r="HD457">
            <v>0</v>
          </cell>
          <cell r="HH457">
            <v>0</v>
          </cell>
          <cell r="HI457">
            <v>0</v>
          </cell>
          <cell r="HJ457">
            <v>0</v>
          </cell>
          <cell r="HK457">
            <v>0</v>
          </cell>
          <cell r="HL457">
            <v>0</v>
          </cell>
          <cell r="HM457">
            <v>0</v>
          </cell>
          <cell r="HN457">
            <v>0</v>
          </cell>
          <cell r="HO457">
            <v>0</v>
          </cell>
          <cell r="HP457">
            <v>0</v>
          </cell>
          <cell r="HQ457">
            <v>0</v>
          </cell>
          <cell r="HR457">
            <v>0</v>
          </cell>
          <cell r="HS457">
            <v>0</v>
          </cell>
          <cell r="II457">
            <v>0</v>
          </cell>
          <cell r="IJ457">
            <v>0</v>
          </cell>
          <cell r="IK457">
            <v>0</v>
          </cell>
          <cell r="IL457">
            <v>0</v>
          </cell>
          <cell r="IM457">
            <v>0</v>
          </cell>
          <cell r="IN457">
            <v>0</v>
          </cell>
          <cell r="IO457">
            <v>0</v>
          </cell>
          <cell r="IP457">
            <v>0</v>
          </cell>
          <cell r="IQ457">
            <v>0</v>
          </cell>
          <cell r="IR457">
            <v>0</v>
          </cell>
          <cell r="IS457">
            <v>0</v>
          </cell>
          <cell r="IT457">
            <v>0</v>
          </cell>
        </row>
        <row r="458">
          <cell r="GS458">
            <v>0</v>
          </cell>
          <cell r="GT458">
            <v>0</v>
          </cell>
          <cell r="GU458">
            <v>0</v>
          </cell>
          <cell r="GV458">
            <v>0</v>
          </cell>
          <cell r="GW458">
            <v>0</v>
          </cell>
          <cell r="GX458">
            <v>0</v>
          </cell>
          <cell r="GY458">
            <v>0</v>
          </cell>
          <cell r="GZ458">
            <v>0</v>
          </cell>
          <cell r="HA458">
            <v>0</v>
          </cell>
          <cell r="HB458">
            <v>0</v>
          </cell>
          <cell r="HC458">
            <v>0</v>
          </cell>
          <cell r="HD458">
            <v>0</v>
          </cell>
          <cell r="HH458">
            <v>0</v>
          </cell>
          <cell r="HI458">
            <v>0</v>
          </cell>
          <cell r="HJ458">
            <v>0</v>
          </cell>
          <cell r="HK458">
            <v>0</v>
          </cell>
          <cell r="HL458">
            <v>0</v>
          </cell>
          <cell r="HM458">
            <v>0</v>
          </cell>
          <cell r="HN458">
            <v>0</v>
          </cell>
          <cell r="HO458">
            <v>0</v>
          </cell>
          <cell r="HP458">
            <v>0</v>
          </cell>
          <cell r="HQ458">
            <v>0</v>
          </cell>
          <cell r="HR458">
            <v>0</v>
          </cell>
          <cell r="HS458">
            <v>0</v>
          </cell>
          <cell r="II458">
            <v>0</v>
          </cell>
          <cell r="IJ458">
            <v>0</v>
          </cell>
          <cell r="IK458">
            <v>0</v>
          </cell>
          <cell r="IL458">
            <v>0</v>
          </cell>
          <cell r="IM458">
            <v>0</v>
          </cell>
          <cell r="IN458">
            <v>0</v>
          </cell>
          <cell r="IO458">
            <v>0</v>
          </cell>
          <cell r="IP458">
            <v>0</v>
          </cell>
          <cell r="IQ458">
            <v>0</v>
          </cell>
          <cell r="IR458">
            <v>0</v>
          </cell>
          <cell r="IS458">
            <v>0</v>
          </cell>
          <cell r="IT458">
            <v>0</v>
          </cell>
        </row>
        <row r="460">
          <cell r="GS460">
            <v>0</v>
          </cell>
          <cell r="GT460">
            <v>0</v>
          </cell>
          <cell r="GU460">
            <v>0</v>
          </cell>
          <cell r="GV460">
            <v>0</v>
          </cell>
          <cell r="GW460">
            <v>0</v>
          </cell>
          <cell r="GX460">
            <v>0</v>
          </cell>
          <cell r="GY460">
            <v>0</v>
          </cell>
          <cell r="GZ460">
            <v>0</v>
          </cell>
          <cell r="HA460">
            <v>0</v>
          </cell>
          <cell r="HB460">
            <v>0</v>
          </cell>
          <cell r="HC460">
            <v>0</v>
          </cell>
          <cell r="HD460">
            <v>0</v>
          </cell>
          <cell r="HH460">
            <v>0</v>
          </cell>
          <cell r="HI460">
            <v>0</v>
          </cell>
          <cell r="HJ460">
            <v>0</v>
          </cell>
          <cell r="HK460">
            <v>0</v>
          </cell>
          <cell r="HL460">
            <v>0</v>
          </cell>
          <cell r="HM460">
            <v>0</v>
          </cell>
          <cell r="HN460">
            <v>0</v>
          </cell>
          <cell r="HO460">
            <v>0</v>
          </cell>
          <cell r="HP460">
            <v>0</v>
          </cell>
          <cell r="HQ460">
            <v>0</v>
          </cell>
          <cell r="HR460">
            <v>0</v>
          </cell>
          <cell r="HS460">
            <v>0</v>
          </cell>
          <cell r="II460">
            <v>0</v>
          </cell>
          <cell r="IJ460">
            <v>0</v>
          </cell>
          <cell r="IK460">
            <v>0</v>
          </cell>
          <cell r="IL460">
            <v>0</v>
          </cell>
          <cell r="IM460">
            <v>0</v>
          </cell>
          <cell r="IN460">
            <v>0</v>
          </cell>
          <cell r="IO460">
            <v>0</v>
          </cell>
          <cell r="IP460">
            <v>0</v>
          </cell>
          <cell r="IQ460">
            <v>0</v>
          </cell>
          <cell r="IR460">
            <v>0</v>
          </cell>
          <cell r="IS460">
            <v>0</v>
          </cell>
          <cell r="IT460">
            <v>0</v>
          </cell>
        </row>
        <row r="461">
          <cell r="GS461">
            <v>0</v>
          </cell>
          <cell r="GT461">
            <v>0</v>
          </cell>
          <cell r="GU461">
            <v>0</v>
          </cell>
          <cell r="GV461">
            <v>0</v>
          </cell>
          <cell r="GW461">
            <v>0</v>
          </cell>
          <cell r="GX461">
            <v>0</v>
          </cell>
          <cell r="GY461">
            <v>0</v>
          </cell>
          <cell r="GZ461">
            <v>0</v>
          </cell>
          <cell r="HA461">
            <v>0</v>
          </cell>
          <cell r="HB461">
            <v>0</v>
          </cell>
          <cell r="HC461">
            <v>0</v>
          </cell>
          <cell r="HD461">
            <v>0</v>
          </cell>
          <cell r="HH461">
            <v>0</v>
          </cell>
          <cell r="HI461">
            <v>0</v>
          </cell>
          <cell r="HJ461">
            <v>0</v>
          </cell>
          <cell r="HK461">
            <v>0</v>
          </cell>
          <cell r="HL461">
            <v>0</v>
          </cell>
          <cell r="HM461">
            <v>0</v>
          </cell>
          <cell r="HN461">
            <v>0</v>
          </cell>
          <cell r="HO461">
            <v>0</v>
          </cell>
          <cell r="HP461">
            <v>0</v>
          </cell>
          <cell r="HQ461">
            <v>0</v>
          </cell>
          <cell r="HR461">
            <v>0</v>
          </cell>
          <cell r="HS461">
            <v>0</v>
          </cell>
          <cell r="II461">
            <v>0</v>
          </cell>
          <cell r="IJ461">
            <v>0</v>
          </cell>
          <cell r="IK461">
            <v>0</v>
          </cell>
          <cell r="IL461">
            <v>0</v>
          </cell>
          <cell r="IM461">
            <v>0</v>
          </cell>
          <cell r="IN461">
            <v>0</v>
          </cell>
          <cell r="IO461">
            <v>0</v>
          </cell>
          <cell r="IP461">
            <v>0</v>
          </cell>
          <cell r="IQ461">
            <v>0</v>
          </cell>
          <cell r="IR461">
            <v>0</v>
          </cell>
          <cell r="IS461">
            <v>0</v>
          </cell>
          <cell r="IT461">
            <v>0</v>
          </cell>
        </row>
        <row r="462">
          <cell r="GS462">
            <v>0</v>
          </cell>
          <cell r="GT462">
            <v>0</v>
          </cell>
          <cell r="GU462">
            <v>0</v>
          </cell>
          <cell r="GV462">
            <v>0</v>
          </cell>
          <cell r="GW462">
            <v>0</v>
          </cell>
          <cell r="GX462">
            <v>0</v>
          </cell>
          <cell r="GY462">
            <v>0</v>
          </cell>
          <cell r="GZ462">
            <v>0</v>
          </cell>
          <cell r="HA462">
            <v>0</v>
          </cell>
          <cell r="HB462">
            <v>0</v>
          </cell>
          <cell r="HC462">
            <v>0</v>
          </cell>
          <cell r="HD462">
            <v>0</v>
          </cell>
          <cell r="HH462">
            <v>0</v>
          </cell>
          <cell r="HI462">
            <v>0</v>
          </cell>
          <cell r="HJ462">
            <v>0</v>
          </cell>
          <cell r="HK462">
            <v>0</v>
          </cell>
          <cell r="HL462">
            <v>0</v>
          </cell>
          <cell r="HM462">
            <v>0</v>
          </cell>
          <cell r="HN462">
            <v>0</v>
          </cell>
          <cell r="HO462">
            <v>0</v>
          </cell>
          <cell r="HP462">
            <v>0</v>
          </cell>
          <cell r="HQ462">
            <v>0</v>
          </cell>
          <cell r="HR462">
            <v>0</v>
          </cell>
          <cell r="HS462">
            <v>0</v>
          </cell>
          <cell r="II462">
            <v>0</v>
          </cell>
          <cell r="IJ462">
            <v>0</v>
          </cell>
          <cell r="IK462">
            <v>0</v>
          </cell>
          <cell r="IL462">
            <v>0</v>
          </cell>
          <cell r="IM462">
            <v>0</v>
          </cell>
          <cell r="IN462">
            <v>0</v>
          </cell>
          <cell r="IO462">
            <v>0</v>
          </cell>
          <cell r="IP462">
            <v>0</v>
          </cell>
          <cell r="IQ462">
            <v>0</v>
          </cell>
          <cell r="IR462">
            <v>0</v>
          </cell>
          <cell r="IS462">
            <v>0</v>
          </cell>
          <cell r="IT462">
            <v>0</v>
          </cell>
        </row>
        <row r="463">
          <cell r="GS463">
            <v>0</v>
          </cell>
          <cell r="GT463">
            <v>0</v>
          </cell>
          <cell r="GU463">
            <v>0</v>
          </cell>
          <cell r="GV463">
            <v>0</v>
          </cell>
          <cell r="GW463">
            <v>0</v>
          </cell>
          <cell r="GX463">
            <v>0</v>
          </cell>
          <cell r="GY463">
            <v>0</v>
          </cell>
          <cell r="GZ463">
            <v>0</v>
          </cell>
          <cell r="HA463">
            <v>0</v>
          </cell>
          <cell r="HB463">
            <v>0</v>
          </cell>
          <cell r="HC463">
            <v>0</v>
          </cell>
          <cell r="HD463">
            <v>0</v>
          </cell>
          <cell r="HH463">
            <v>0</v>
          </cell>
          <cell r="HI463">
            <v>0</v>
          </cell>
          <cell r="HJ463">
            <v>0</v>
          </cell>
          <cell r="HK463">
            <v>0</v>
          </cell>
          <cell r="HL463">
            <v>0</v>
          </cell>
          <cell r="HM463">
            <v>0</v>
          </cell>
          <cell r="HN463">
            <v>0</v>
          </cell>
          <cell r="HO463">
            <v>0</v>
          </cell>
          <cell r="HP463">
            <v>0</v>
          </cell>
          <cell r="HQ463">
            <v>0</v>
          </cell>
          <cell r="HR463">
            <v>0</v>
          </cell>
          <cell r="HS463">
            <v>0</v>
          </cell>
          <cell r="II463">
            <v>0</v>
          </cell>
          <cell r="IJ463">
            <v>0</v>
          </cell>
          <cell r="IK463">
            <v>0</v>
          </cell>
          <cell r="IL463">
            <v>0</v>
          </cell>
          <cell r="IM463">
            <v>0</v>
          </cell>
          <cell r="IN463">
            <v>0</v>
          </cell>
          <cell r="IO463">
            <v>0</v>
          </cell>
          <cell r="IP463">
            <v>0</v>
          </cell>
          <cell r="IQ463">
            <v>0</v>
          </cell>
          <cell r="IR463">
            <v>0</v>
          </cell>
          <cell r="IS463">
            <v>0</v>
          </cell>
          <cell r="IT463">
            <v>0</v>
          </cell>
        </row>
        <row r="464">
          <cell r="GS464">
            <v>0</v>
          </cell>
          <cell r="GT464">
            <v>0</v>
          </cell>
          <cell r="GU464">
            <v>0</v>
          </cell>
          <cell r="GV464">
            <v>0</v>
          </cell>
          <cell r="GW464">
            <v>0</v>
          </cell>
          <cell r="GX464">
            <v>0</v>
          </cell>
          <cell r="GY464">
            <v>0</v>
          </cell>
          <cell r="GZ464">
            <v>0</v>
          </cell>
          <cell r="HA464">
            <v>0</v>
          </cell>
          <cell r="HB464">
            <v>0</v>
          </cell>
          <cell r="HC464">
            <v>0</v>
          </cell>
          <cell r="HD464">
            <v>0</v>
          </cell>
          <cell r="HH464">
            <v>0</v>
          </cell>
          <cell r="HI464">
            <v>0</v>
          </cell>
          <cell r="HJ464">
            <v>0</v>
          </cell>
          <cell r="HK464">
            <v>0</v>
          </cell>
          <cell r="HL464">
            <v>0</v>
          </cell>
          <cell r="HM464">
            <v>0</v>
          </cell>
          <cell r="HN464">
            <v>0</v>
          </cell>
          <cell r="HO464">
            <v>0</v>
          </cell>
          <cell r="HP464">
            <v>0</v>
          </cell>
          <cell r="HQ464">
            <v>0</v>
          </cell>
          <cell r="HR464">
            <v>0</v>
          </cell>
          <cell r="HS464">
            <v>0</v>
          </cell>
          <cell r="II464">
            <v>0</v>
          </cell>
          <cell r="IJ464">
            <v>0</v>
          </cell>
          <cell r="IK464">
            <v>0</v>
          </cell>
          <cell r="IL464">
            <v>0</v>
          </cell>
          <cell r="IM464">
            <v>0</v>
          </cell>
          <cell r="IN464">
            <v>0</v>
          </cell>
          <cell r="IO464">
            <v>0</v>
          </cell>
          <cell r="IP464">
            <v>0</v>
          </cell>
          <cell r="IQ464">
            <v>0</v>
          </cell>
          <cell r="IR464">
            <v>0</v>
          </cell>
          <cell r="IS464">
            <v>0</v>
          </cell>
          <cell r="IT464">
            <v>0</v>
          </cell>
        </row>
        <row r="465">
          <cell r="GS465">
            <v>0</v>
          </cell>
          <cell r="GT465">
            <v>0</v>
          </cell>
          <cell r="GU465">
            <v>0</v>
          </cell>
          <cell r="GV465">
            <v>0</v>
          </cell>
          <cell r="GW465">
            <v>0</v>
          </cell>
          <cell r="GX465">
            <v>0</v>
          </cell>
          <cell r="GY465">
            <v>0</v>
          </cell>
          <cell r="GZ465">
            <v>0</v>
          </cell>
          <cell r="HA465">
            <v>0</v>
          </cell>
          <cell r="HB465">
            <v>0</v>
          </cell>
          <cell r="HC465">
            <v>0</v>
          </cell>
          <cell r="HD465">
            <v>0</v>
          </cell>
          <cell r="HH465">
            <v>0</v>
          </cell>
          <cell r="HI465">
            <v>0</v>
          </cell>
          <cell r="HJ465">
            <v>0</v>
          </cell>
          <cell r="HK465">
            <v>0</v>
          </cell>
          <cell r="HL465">
            <v>0</v>
          </cell>
          <cell r="HM465">
            <v>0</v>
          </cell>
          <cell r="HN465">
            <v>0</v>
          </cell>
          <cell r="HO465">
            <v>0</v>
          </cell>
          <cell r="HP465">
            <v>0</v>
          </cell>
          <cell r="HQ465">
            <v>0</v>
          </cell>
          <cell r="HR465">
            <v>0</v>
          </cell>
          <cell r="HS465">
            <v>0</v>
          </cell>
          <cell r="II465">
            <v>0</v>
          </cell>
          <cell r="IJ465">
            <v>0</v>
          </cell>
          <cell r="IK465">
            <v>0</v>
          </cell>
          <cell r="IL465">
            <v>0</v>
          </cell>
          <cell r="IM465">
            <v>0</v>
          </cell>
          <cell r="IN465">
            <v>0</v>
          </cell>
          <cell r="IO465">
            <v>0</v>
          </cell>
          <cell r="IP465">
            <v>0</v>
          </cell>
          <cell r="IQ465">
            <v>0</v>
          </cell>
          <cell r="IR465">
            <v>0</v>
          </cell>
          <cell r="IS465">
            <v>0</v>
          </cell>
          <cell r="IT465">
            <v>0</v>
          </cell>
        </row>
        <row r="466">
          <cell r="GS466">
            <v>0</v>
          </cell>
          <cell r="GT466">
            <v>0</v>
          </cell>
          <cell r="GU466">
            <v>0</v>
          </cell>
          <cell r="GV466">
            <v>0</v>
          </cell>
          <cell r="GW466">
            <v>0</v>
          </cell>
          <cell r="GX466">
            <v>0</v>
          </cell>
          <cell r="GY466">
            <v>0</v>
          </cell>
          <cell r="GZ466">
            <v>0</v>
          </cell>
          <cell r="HA466">
            <v>0</v>
          </cell>
          <cell r="HB466">
            <v>0</v>
          </cell>
          <cell r="HC466">
            <v>0</v>
          </cell>
          <cell r="HD466">
            <v>0</v>
          </cell>
          <cell r="HH466">
            <v>0</v>
          </cell>
          <cell r="HI466">
            <v>0</v>
          </cell>
          <cell r="HJ466">
            <v>0</v>
          </cell>
          <cell r="HK466">
            <v>0</v>
          </cell>
          <cell r="HL466">
            <v>0</v>
          </cell>
          <cell r="HM466">
            <v>0</v>
          </cell>
          <cell r="HN466">
            <v>0</v>
          </cell>
          <cell r="HO466">
            <v>0</v>
          </cell>
          <cell r="HP466">
            <v>0</v>
          </cell>
          <cell r="HQ466">
            <v>0</v>
          </cell>
          <cell r="HR466">
            <v>0</v>
          </cell>
          <cell r="HS466">
            <v>0</v>
          </cell>
          <cell r="II466">
            <v>18.37</v>
          </cell>
          <cell r="IJ466">
            <v>34.950000000000003</v>
          </cell>
          <cell r="IK466">
            <v>50.02</v>
          </cell>
          <cell r="IL466">
            <v>74.58</v>
          </cell>
          <cell r="IM466">
            <v>95.26</v>
          </cell>
          <cell r="IN466">
            <v>108.13</v>
          </cell>
          <cell r="IO466">
            <v>124.45</v>
          </cell>
          <cell r="IP466">
            <v>137.80000000000001</v>
          </cell>
          <cell r="IQ466">
            <v>170.23</v>
          </cell>
          <cell r="IR466">
            <v>201.92</v>
          </cell>
          <cell r="IS466">
            <v>305.49</v>
          </cell>
          <cell r="IT466">
            <v>369.25</v>
          </cell>
        </row>
        <row r="467">
          <cell r="GS467">
            <v>0</v>
          </cell>
          <cell r="GT467">
            <v>0</v>
          </cell>
          <cell r="GU467">
            <v>0</v>
          </cell>
          <cell r="GV467">
            <v>0</v>
          </cell>
          <cell r="GW467">
            <v>0</v>
          </cell>
          <cell r="GX467">
            <v>0</v>
          </cell>
          <cell r="GY467">
            <v>0</v>
          </cell>
          <cell r="GZ467">
            <v>0</v>
          </cell>
          <cell r="HA467">
            <v>0</v>
          </cell>
          <cell r="HB467">
            <v>0</v>
          </cell>
          <cell r="HC467">
            <v>0</v>
          </cell>
          <cell r="HD467">
            <v>0</v>
          </cell>
          <cell r="HH467">
            <v>0</v>
          </cell>
          <cell r="HI467">
            <v>0</v>
          </cell>
          <cell r="HJ467">
            <v>0</v>
          </cell>
          <cell r="HK467">
            <v>0</v>
          </cell>
          <cell r="HL467">
            <v>0</v>
          </cell>
          <cell r="HM467">
            <v>0</v>
          </cell>
          <cell r="HN467">
            <v>0</v>
          </cell>
          <cell r="HO467">
            <v>0</v>
          </cell>
          <cell r="HP467">
            <v>0</v>
          </cell>
          <cell r="HQ467">
            <v>0</v>
          </cell>
          <cell r="HR467">
            <v>0</v>
          </cell>
          <cell r="HS467">
            <v>0</v>
          </cell>
          <cell r="II467">
            <v>0</v>
          </cell>
          <cell r="IJ467">
            <v>0</v>
          </cell>
          <cell r="IK467">
            <v>0</v>
          </cell>
          <cell r="IL467">
            <v>0</v>
          </cell>
          <cell r="IM467">
            <v>0</v>
          </cell>
          <cell r="IN467">
            <v>0</v>
          </cell>
          <cell r="IO467">
            <v>0</v>
          </cell>
          <cell r="IP467">
            <v>0</v>
          </cell>
          <cell r="IQ467">
            <v>0</v>
          </cell>
          <cell r="IR467">
            <v>0</v>
          </cell>
          <cell r="IS467">
            <v>0</v>
          </cell>
          <cell r="IT467">
            <v>0</v>
          </cell>
        </row>
        <row r="468">
          <cell r="GS468">
            <v>0</v>
          </cell>
          <cell r="GT468">
            <v>0</v>
          </cell>
          <cell r="GU468">
            <v>0</v>
          </cell>
          <cell r="GV468">
            <v>0</v>
          </cell>
          <cell r="GW468">
            <v>0</v>
          </cell>
          <cell r="GX468">
            <v>0</v>
          </cell>
          <cell r="GY468">
            <v>0</v>
          </cell>
          <cell r="GZ468">
            <v>0</v>
          </cell>
          <cell r="HA468">
            <v>0</v>
          </cell>
          <cell r="HB468">
            <v>0</v>
          </cell>
          <cell r="HC468">
            <v>0</v>
          </cell>
          <cell r="HD468">
            <v>0</v>
          </cell>
          <cell r="HH468">
            <v>0</v>
          </cell>
          <cell r="HI468">
            <v>0</v>
          </cell>
          <cell r="HJ468">
            <v>0</v>
          </cell>
          <cell r="HK468">
            <v>0</v>
          </cell>
          <cell r="HL468">
            <v>0</v>
          </cell>
          <cell r="HM468">
            <v>0</v>
          </cell>
          <cell r="HN468">
            <v>0</v>
          </cell>
          <cell r="HO468">
            <v>0</v>
          </cell>
          <cell r="HP468">
            <v>0</v>
          </cell>
          <cell r="HQ468">
            <v>0</v>
          </cell>
          <cell r="HR468">
            <v>0</v>
          </cell>
          <cell r="HS468">
            <v>0</v>
          </cell>
          <cell r="II468">
            <v>0</v>
          </cell>
          <cell r="IJ468">
            <v>0</v>
          </cell>
          <cell r="IK468">
            <v>0</v>
          </cell>
          <cell r="IL468">
            <v>0</v>
          </cell>
          <cell r="IM468">
            <v>0</v>
          </cell>
          <cell r="IN468">
            <v>0</v>
          </cell>
          <cell r="IO468">
            <v>0</v>
          </cell>
          <cell r="IP468">
            <v>0</v>
          </cell>
          <cell r="IQ468">
            <v>0</v>
          </cell>
          <cell r="IR468">
            <v>0</v>
          </cell>
          <cell r="IS468">
            <v>0</v>
          </cell>
          <cell r="IT468">
            <v>0</v>
          </cell>
        </row>
        <row r="469">
          <cell r="GS469">
            <v>0</v>
          </cell>
          <cell r="GT469">
            <v>0</v>
          </cell>
          <cell r="GU469">
            <v>0</v>
          </cell>
          <cell r="GV469">
            <v>0</v>
          </cell>
          <cell r="GW469">
            <v>0</v>
          </cell>
          <cell r="GX469">
            <v>0</v>
          </cell>
          <cell r="GY469">
            <v>0</v>
          </cell>
          <cell r="GZ469">
            <v>0</v>
          </cell>
          <cell r="HA469">
            <v>0</v>
          </cell>
          <cell r="HB469">
            <v>0</v>
          </cell>
          <cell r="HC469">
            <v>0</v>
          </cell>
          <cell r="HD469">
            <v>0</v>
          </cell>
          <cell r="HH469">
            <v>0</v>
          </cell>
          <cell r="HI469">
            <v>0</v>
          </cell>
          <cell r="HJ469">
            <v>0</v>
          </cell>
          <cell r="HK469">
            <v>0</v>
          </cell>
          <cell r="HL469">
            <v>0</v>
          </cell>
          <cell r="HM469">
            <v>0</v>
          </cell>
          <cell r="HN469">
            <v>0</v>
          </cell>
          <cell r="HO469">
            <v>0</v>
          </cell>
          <cell r="HP469">
            <v>0</v>
          </cell>
          <cell r="HQ469">
            <v>0</v>
          </cell>
          <cell r="HR469">
            <v>0</v>
          </cell>
          <cell r="HS469">
            <v>0</v>
          </cell>
          <cell r="II469">
            <v>0</v>
          </cell>
          <cell r="IJ469">
            <v>0</v>
          </cell>
          <cell r="IK469">
            <v>0</v>
          </cell>
          <cell r="IL469">
            <v>0</v>
          </cell>
          <cell r="IM469">
            <v>0</v>
          </cell>
          <cell r="IN469">
            <v>0</v>
          </cell>
          <cell r="IO469">
            <v>0</v>
          </cell>
          <cell r="IP469">
            <v>0</v>
          </cell>
          <cell r="IQ469">
            <v>0</v>
          </cell>
          <cell r="IR469">
            <v>0</v>
          </cell>
          <cell r="IS469">
            <v>0</v>
          </cell>
          <cell r="IT469">
            <v>0</v>
          </cell>
        </row>
        <row r="470">
          <cell r="GS470">
            <v>0</v>
          </cell>
          <cell r="GT470">
            <v>0</v>
          </cell>
          <cell r="GU470">
            <v>0</v>
          </cell>
          <cell r="GV470">
            <v>0</v>
          </cell>
          <cell r="GW470">
            <v>0</v>
          </cell>
          <cell r="GX470">
            <v>0</v>
          </cell>
          <cell r="GY470">
            <v>0</v>
          </cell>
          <cell r="GZ470">
            <v>0</v>
          </cell>
          <cell r="HA470">
            <v>0</v>
          </cell>
          <cell r="HB470">
            <v>0</v>
          </cell>
          <cell r="HC470">
            <v>0</v>
          </cell>
          <cell r="HD470">
            <v>0</v>
          </cell>
          <cell r="HH470">
            <v>0</v>
          </cell>
          <cell r="HI470">
            <v>0</v>
          </cell>
          <cell r="HJ470">
            <v>0</v>
          </cell>
          <cell r="HK470">
            <v>0</v>
          </cell>
          <cell r="HL470">
            <v>0</v>
          </cell>
          <cell r="HM470">
            <v>0</v>
          </cell>
          <cell r="HN470">
            <v>0</v>
          </cell>
          <cell r="HO470">
            <v>0</v>
          </cell>
          <cell r="HP470">
            <v>0</v>
          </cell>
          <cell r="HQ470">
            <v>0</v>
          </cell>
          <cell r="HR470">
            <v>0</v>
          </cell>
          <cell r="HS470">
            <v>0</v>
          </cell>
          <cell r="II470">
            <v>0</v>
          </cell>
          <cell r="IJ470">
            <v>0</v>
          </cell>
          <cell r="IK470">
            <v>0</v>
          </cell>
          <cell r="IL470">
            <v>0</v>
          </cell>
          <cell r="IM470">
            <v>0</v>
          </cell>
          <cell r="IN470">
            <v>0</v>
          </cell>
          <cell r="IO470">
            <v>0</v>
          </cell>
          <cell r="IP470">
            <v>0</v>
          </cell>
          <cell r="IQ470">
            <v>0</v>
          </cell>
          <cell r="IR470">
            <v>0</v>
          </cell>
          <cell r="IS470">
            <v>0</v>
          </cell>
          <cell r="IT470">
            <v>0</v>
          </cell>
        </row>
        <row r="471">
          <cell r="GS471">
            <v>0</v>
          </cell>
          <cell r="GT471">
            <v>0</v>
          </cell>
          <cell r="GU471">
            <v>0</v>
          </cell>
          <cell r="GV471">
            <v>0</v>
          </cell>
          <cell r="GW471">
            <v>0</v>
          </cell>
          <cell r="GX471">
            <v>0</v>
          </cell>
          <cell r="GY471">
            <v>0</v>
          </cell>
          <cell r="GZ471">
            <v>0</v>
          </cell>
          <cell r="HA471">
            <v>0</v>
          </cell>
          <cell r="HB471">
            <v>0</v>
          </cell>
          <cell r="HC471">
            <v>0</v>
          </cell>
          <cell r="HD471">
            <v>0</v>
          </cell>
          <cell r="HH471">
            <v>0</v>
          </cell>
          <cell r="HI471">
            <v>0</v>
          </cell>
          <cell r="HJ471">
            <v>0</v>
          </cell>
          <cell r="HK471">
            <v>0</v>
          </cell>
          <cell r="HL471">
            <v>0</v>
          </cell>
          <cell r="HM471">
            <v>0</v>
          </cell>
          <cell r="HN471">
            <v>0</v>
          </cell>
          <cell r="HO471">
            <v>0</v>
          </cell>
          <cell r="HP471">
            <v>0</v>
          </cell>
          <cell r="HQ471">
            <v>0</v>
          </cell>
          <cell r="HR471">
            <v>0</v>
          </cell>
          <cell r="HS471">
            <v>0</v>
          </cell>
          <cell r="II471">
            <v>0</v>
          </cell>
          <cell r="IJ471">
            <v>0</v>
          </cell>
          <cell r="IK471">
            <v>0</v>
          </cell>
          <cell r="IL471">
            <v>0</v>
          </cell>
          <cell r="IM471">
            <v>0</v>
          </cell>
          <cell r="IN471">
            <v>0</v>
          </cell>
          <cell r="IO471">
            <v>0</v>
          </cell>
          <cell r="IP471">
            <v>0</v>
          </cell>
          <cell r="IQ471">
            <v>0</v>
          </cell>
          <cell r="IR471">
            <v>0</v>
          </cell>
          <cell r="IS471">
            <v>0</v>
          </cell>
          <cell r="IT471">
            <v>0</v>
          </cell>
        </row>
        <row r="472">
          <cell r="GS472">
            <v>0</v>
          </cell>
          <cell r="GT472">
            <v>0</v>
          </cell>
          <cell r="GU472">
            <v>0</v>
          </cell>
          <cell r="GV472">
            <v>0</v>
          </cell>
          <cell r="GW472">
            <v>0</v>
          </cell>
          <cell r="GX472">
            <v>0</v>
          </cell>
          <cell r="GY472">
            <v>0</v>
          </cell>
          <cell r="GZ472">
            <v>0</v>
          </cell>
          <cell r="HA472">
            <v>0</v>
          </cell>
          <cell r="HB472">
            <v>0</v>
          </cell>
          <cell r="HC472">
            <v>0</v>
          </cell>
          <cell r="HD472">
            <v>0</v>
          </cell>
          <cell r="HH472">
            <v>0</v>
          </cell>
          <cell r="HI472">
            <v>0</v>
          </cell>
          <cell r="HJ472">
            <v>0</v>
          </cell>
          <cell r="HK472">
            <v>0</v>
          </cell>
          <cell r="HL472">
            <v>0</v>
          </cell>
          <cell r="HM472">
            <v>0</v>
          </cell>
          <cell r="HN472">
            <v>0</v>
          </cell>
          <cell r="HO472">
            <v>0</v>
          </cell>
          <cell r="HP472">
            <v>0</v>
          </cell>
          <cell r="HQ472">
            <v>0</v>
          </cell>
          <cell r="HR472">
            <v>0</v>
          </cell>
          <cell r="HS472">
            <v>0</v>
          </cell>
          <cell r="II472">
            <v>0</v>
          </cell>
          <cell r="IJ472">
            <v>0</v>
          </cell>
          <cell r="IK472">
            <v>0</v>
          </cell>
          <cell r="IL472">
            <v>0</v>
          </cell>
          <cell r="IM472">
            <v>0</v>
          </cell>
          <cell r="IN472">
            <v>0</v>
          </cell>
          <cell r="IO472">
            <v>0</v>
          </cell>
          <cell r="IP472">
            <v>0</v>
          </cell>
          <cell r="IQ472">
            <v>0</v>
          </cell>
          <cell r="IR472">
            <v>0</v>
          </cell>
          <cell r="IS472">
            <v>0</v>
          </cell>
          <cell r="IT472">
            <v>0</v>
          </cell>
        </row>
        <row r="473">
          <cell r="GS473">
            <v>0</v>
          </cell>
          <cell r="GT473">
            <v>0</v>
          </cell>
          <cell r="GU473">
            <v>0</v>
          </cell>
          <cell r="GV473">
            <v>0</v>
          </cell>
          <cell r="GW473">
            <v>0</v>
          </cell>
          <cell r="GX473">
            <v>0</v>
          </cell>
          <cell r="GY473">
            <v>0</v>
          </cell>
          <cell r="GZ473">
            <v>0</v>
          </cell>
          <cell r="HA473">
            <v>0</v>
          </cell>
          <cell r="HB473">
            <v>0</v>
          </cell>
          <cell r="HC473">
            <v>0</v>
          </cell>
          <cell r="HD473">
            <v>0</v>
          </cell>
          <cell r="HH473">
            <v>0</v>
          </cell>
          <cell r="HI473">
            <v>0</v>
          </cell>
          <cell r="HJ473">
            <v>0</v>
          </cell>
          <cell r="HK473">
            <v>0</v>
          </cell>
          <cell r="HL473">
            <v>0</v>
          </cell>
          <cell r="HM473">
            <v>0</v>
          </cell>
          <cell r="HN473">
            <v>0</v>
          </cell>
          <cell r="HO473">
            <v>0</v>
          </cell>
          <cell r="HP473">
            <v>0</v>
          </cell>
          <cell r="HQ473">
            <v>0</v>
          </cell>
          <cell r="HR473">
            <v>0</v>
          </cell>
          <cell r="HS473">
            <v>0</v>
          </cell>
          <cell r="II473">
            <v>0</v>
          </cell>
          <cell r="IJ473">
            <v>0</v>
          </cell>
          <cell r="IK473">
            <v>0</v>
          </cell>
          <cell r="IL473">
            <v>0</v>
          </cell>
          <cell r="IM473">
            <v>0</v>
          </cell>
          <cell r="IN473">
            <v>0</v>
          </cell>
          <cell r="IO473">
            <v>0</v>
          </cell>
          <cell r="IP473">
            <v>0</v>
          </cell>
          <cell r="IQ473">
            <v>0</v>
          </cell>
          <cell r="IR473">
            <v>0</v>
          </cell>
          <cell r="IS473">
            <v>0</v>
          </cell>
          <cell r="IT473">
            <v>0</v>
          </cell>
        </row>
        <row r="474">
          <cell r="GS474">
            <v>0</v>
          </cell>
          <cell r="GT474">
            <v>0</v>
          </cell>
          <cell r="GU474">
            <v>0</v>
          </cell>
          <cell r="GV474">
            <v>0</v>
          </cell>
          <cell r="GW474">
            <v>0</v>
          </cell>
          <cell r="GX474">
            <v>0</v>
          </cell>
          <cell r="GY474">
            <v>0</v>
          </cell>
          <cell r="GZ474">
            <v>0</v>
          </cell>
          <cell r="HA474">
            <v>0</v>
          </cell>
          <cell r="HB474">
            <v>0</v>
          </cell>
          <cell r="HC474">
            <v>0</v>
          </cell>
          <cell r="HD474">
            <v>0</v>
          </cell>
          <cell r="HH474">
            <v>0</v>
          </cell>
          <cell r="HI474">
            <v>0</v>
          </cell>
          <cell r="HJ474">
            <v>0</v>
          </cell>
          <cell r="HK474">
            <v>0</v>
          </cell>
          <cell r="HL474">
            <v>0</v>
          </cell>
          <cell r="HM474">
            <v>0</v>
          </cell>
          <cell r="HN474">
            <v>0</v>
          </cell>
          <cell r="HO474">
            <v>0</v>
          </cell>
          <cell r="HP474">
            <v>0</v>
          </cell>
          <cell r="HQ474">
            <v>0</v>
          </cell>
          <cell r="HR474">
            <v>0</v>
          </cell>
          <cell r="HS474">
            <v>0</v>
          </cell>
          <cell r="II474">
            <v>0</v>
          </cell>
          <cell r="IJ474">
            <v>0</v>
          </cell>
          <cell r="IK474">
            <v>0</v>
          </cell>
          <cell r="IL474">
            <v>0</v>
          </cell>
          <cell r="IM474">
            <v>0</v>
          </cell>
          <cell r="IN474">
            <v>0</v>
          </cell>
          <cell r="IO474">
            <v>0</v>
          </cell>
          <cell r="IP474">
            <v>0</v>
          </cell>
          <cell r="IQ474">
            <v>0</v>
          </cell>
          <cell r="IR474">
            <v>0</v>
          </cell>
          <cell r="IS474">
            <v>0</v>
          </cell>
          <cell r="IT474">
            <v>0</v>
          </cell>
        </row>
        <row r="475">
          <cell r="GS475">
            <v>0</v>
          </cell>
          <cell r="GT475">
            <v>0</v>
          </cell>
          <cell r="GU475">
            <v>0</v>
          </cell>
          <cell r="GV475">
            <v>0</v>
          </cell>
          <cell r="GW475">
            <v>0</v>
          </cell>
          <cell r="GX475">
            <v>0</v>
          </cell>
          <cell r="GY475">
            <v>0</v>
          </cell>
          <cell r="GZ475">
            <v>0</v>
          </cell>
          <cell r="HA475">
            <v>0</v>
          </cell>
          <cell r="HB475">
            <v>0</v>
          </cell>
          <cell r="HC475">
            <v>0</v>
          </cell>
          <cell r="HD475">
            <v>0</v>
          </cell>
          <cell r="HH475">
            <v>0</v>
          </cell>
          <cell r="HI475">
            <v>0</v>
          </cell>
          <cell r="HJ475">
            <v>0</v>
          </cell>
          <cell r="HK475">
            <v>0</v>
          </cell>
          <cell r="HL475">
            <v>0</v>
          </cell>
          <cell r="HM475">
            <v>0</v>
          </cell>
          <cell r="HN475">
            <v>0</v>
          </cell>
          <cell r="HO475">
            <v>0</v>
          </cell>
          <cell r="HP475">
            <v>0</v>
          </cell>
          <cell r="HQ475">
            <v>0</v>
          </cell>
          <cell r="HR475">
            <v>0</v>
          </cell>
          <cell r="HS475">
            <v>0</v>
          </cell>
          <cell r="II475">
            <v>0</v>
          </cell>
          <cell r="IJ475">
            <v>0</v>
          </cell>
          <cell r="IK475">
            <v>0</v>
          </cell>
          <cell r="IL475">
            <v>0</v>
          </cell>
          <cell r="IM475">
            <v>0</v>
          </cell>
          <cell r="IN475">
            <v>0</v>
          </cell>
          <cell r="IO475">
            <v>0</v>
          </cell>
          <cell r="IP475">
            <v>0</v>
          </cell>
          <cell r="IQ475">
            <v>0</v>
          </cell>
          <cell r="IR475">
            <v>0</v>
          </cell>
          <cell r="IS475">
            <v>0</v>
          </cell>
          <cell r="IT475">
            <v>0</v>
          </cell>
        </row>
        <row r="476">
          <cell r="GS476">
            <v>0</v>
          </cell>
          <cell r="GT476">
            <v>0</v>
          </cell>
          <cell r="GU476">
            <v>0</v>
          </cell>
          <cell r="GV476">
            <v>0</v>
          </cell>
          <cell r="GW476">
            <v>0</v>
          </cell>
          <cell r="GX476">
            <v>0</v>
          </cell>
          <cell r="GY476">
            <v>0</v>
          </cell>
          <cell r="GZ476">
            <v>0</v>
          </cell>
          <cell r="HA476">
            <v>0</v>
          </cell>
          <cell r="HB476">
            <v>0</v>
          </cell>
          <cell r="HC476">
            <v>0</v>
          </cell>
          <cell r="HD476">
            <v>0</v>
          </cell>
          <cell r="HH476">
            <v>0</v>
          </cell>
          <cell r="HI476">
            <v>0</v>
          </cell>
          <cell r="HJ476">
            <v>0</v>
          </cell>
          <cell r="HK476">
            <v>0</v>
          </cell>
          <cell r="HL476">
            <v>0</v>
          </cell>
          <cell r="HM476">
            <v>0</v>
          </cell>
          <cell r="HN476">
            <v>0</v>
          </cell>
          <cell r="HO476">
            <v>0</v>
          </cell>
          <cell r="HP476">
            <v>0</v>
          </cell>
          <cell r="HQ476">
            <v>0</v>
          </cell>
          <cell r="HR476">
            <v>0</v>
          </cell>
          <cell r="HS476">
            <v>0</v>
          </cell>
          <cell r="II476">
            <v>0</v>
          </cell>
          <cell r="IJ476">
            <v>0</v>
          </cell>
          <cell r="IK476">
            <v>0</v>
          </cell>
          <cell r="IL476">
            <v>0</v>
          </cell>
          <cell r="IM476">
            <v>0</v>
          </cell>
          <cell r="IN476">
            <v>0</v>
          </cell>
          <cell r="IO476">
            <v>0</v>
          </cell>
          <cell r="IP476">
            <v>0</v>
          </cell>
          <cell r="IQ476">
            <v>0</v>
          </cell>
          <cell r="IR476">
            <v>0</v>
          </cell>
          <cell r="IS476">
            <v>0</v>
          </cell>
          <cell r="IT476">
            <v>0</v>
          </cell>
        </row>
        <row r="477">
          <cell r="GS477">
            <v>0</v>
          </cell>
          <cell r="GT477">
            <v>0</v>
          </cell>
          <cell r="GU477">
            <v>0</v>
          </cell>
          <cell r="GV477">
            <v>0</v>
          </cell>
          <cell r="GW477">
            <v>0</v>
          </cell>
          <cell r="GX477">
            <v>0</v>
          </cell>
          <cell r="GY477">
            <v>0</v>
          </cell>
          <cell r="GZ477">
            <v>0</v>
          </cell>
          <cell r="HA477">
            <v>0</v>
          </cell>
          <cell r="HB477">
            <v>0</v>
          </cell>
          <cell r="HC477">
            <v>0</v>
          </cell>
          <cell r="HD477">
            <v>0</v>
          </cell>
          <cell r="HH477">
            <v>0</v>
          </cell>
          <cell r="HI477">
            <v>0</v>
          </cell>
          <cell r="HJ477">
            <v>0</v>
          </cell>
          <cell r="HK477">
            <v>0</v>
          </cell>
          <cell r="HL477">
            <v>0</v>
          </cell>
          <cell r="HM477">
            <v>0</v>
          </cell>
          <cell r="HN477">
            <v>0</v>
          </cell>
          <cell r="HO477">
            <v>0</v>
          </cell>
          <cell r="HP477">
            <v>0</v>
          </cell>
          <cell r="HQ477">
            <v>0</v>
          </cell>
          <cell r="HR477">
            <v>0</v>
          </cell>
          <cell r="HS477">
            <v>0</v>
          </cell>
          <cell r="II477">
            <v>0</v>
          </cell>
          <cell r="IJ477">
            <v>0</v>
          </cell>
          <cell r="IK477">
            <v>0</v>
          </cell>
          <cell r="IL477">
            <v>0</v>
          </cell>
          <cell r="IM477">
            <v>0</v>
          </cell>
          <cell r="IN477">
            <v>0</v>
          </cell>
          <cell r="IO477">
            <v>0</v>
          </cell>
          <cell r="IP477">
            <v>0</v>
          </cell>
          <cell r="IQ477">
            <v>0</v>
          </cell>
          <cell r="IR477">
            <v>0</v>
          </cell>
          <cell r="IS477">
            <v>0</v>
          </cell>
          <cell r="IT477">
            <v>0</v>
          </cell>
        </row>
        <row r="478">
          <cell r="GS478">
            <v>0</v>
          </cell>
          <cell r="GT478">
            <v>0</v>
          </cell>
          <cell r="GU478">
            <v>0</v>
          </cell>
          <cell r="GV478">
            <v>0</v>
          </cell>
          <cell r="GW478">
            <v>0</v>
          </cell>
          <cell r="GX478">
            <v>0</v>
          </cell>
          <cell r="GY478">
            <v>0</v>
          </cell>
          <cell r="GZ478">
            <v>0</v>
          </cell>
          <cell r="HA478">
            <v>0</v>
          </cell>
          <cell r="HB478">
            <v>0</v>
          </cell>
          <cell r="HC478">
            <v>0</v>
          </cell>
          <cell r="HD478">
            <v>0</v>
          </cell>
          <cell r="HH478">
            <v>0</v>
          </cell>
          <cell r="HI478">
            <v>0</v>
          </cell>
          <cell r="HJ478">
            <v>0</v>
          </cell>
          <cell r="HK478">
            <v>0</v>
          </cell>
          <cell r="HL478">
            <v>0</v>
          </cell>
          <cell r="HM478">
            <v>0</v>
          </cell>
          <cell r="HN478">
            <v>0</v>
          </cell>
          <cell r="HO478">
            <v>0</v>
          </cell>
          <cell r="HP478">
            <v>0</v>
          </cell>
          <cell r="HQ478">
            <v>0</v>
          </cell>
          <cell r="HR478">
            <v>0</v>
          </cell>
          <cell r="HS478">
            <v>0</v>
          </cell>
          <cell r="II478">
            <v>0</v>
          </cell>
          <cell r="IJ478">
            <v>0</v>
          </cell>
          <cell r="IK478">
            <v>0</v>
          </cell>
          <cell r="IL478">
            <v>0</v>
          </cell>
          <cell r="IM478">
            <v>0</v>
          </cell>
          <cell r="IN478">
            <v>0</v>
          </cell>
          <cell r="IO478">
            <v>0</v>
          </cell>
          <cell r="IP478">
            <v>0</v>
          </cell>
          <cell r="IQ478">
            <v>0</v>
          </cell>
          <cell r="IR478">
            <v>0</v>
          </cell>
          <cell r="IS478">
            <v>0</v>
          </cell>
          <cell r="IT478">
            <v>0</v>
          </cell>
        </row>
        <row r="479">
          <cell r="GS479">
            <v>0</v>
          </cell>
          <cell r="GT479">
            <v>0</v>
          </cell>
          <cell r="GU479">
            <v>0</v>
          </cell>
          <cell r="GV479">
            <v>0</v>
          </cell>
          <cell r="GW479">
            <v>0</v>
          </cell>
          <cell r="GX479">
            <v>0</v>
          </cell>
          <cell r="GY479">
            <v>0</v>
          </cell>
          <cell r="GZ479">
            <v>0</v>
          </cell>
          <cell r="HA479">
            <v>0</v>
          </cell>
          <cell r="HB479">
            <v>0</v>
          </cell>
          <cell r="HC479">
            <v>0</v>
          </cell>
          <cell r="HD479">
            <v>0</v>
          </cell>
          <cell r="HH479">
            <v>0</v>
          </cell>
          <cell r="HI479">
            <v>0</v>
          </cell>
          <cell r="HJ479">
            <v>0</v>
          </cell>
          <cell r="HK479">
            <v>0</v>
          </cell>
          <cell r="HL479">
            <v>0</v>
          </cell>
          <cell r="HM479">
            <v>0</v>
          </cell>
          <cell r="HN479">
            <v>0</v>
          </cell>
          <cell r="HO479">
            <v>0</v>
          </cell>
          <cell r="HP479">
            <v>0</v>
          </cell>
          <cell r="HQ479">
            <v>0</v>
          </cell>
          <cell r="HR479">
            <v>0</v>
          </cell>
          <cell r="HS479">
            <v>0</v>
          </cell>
          <cell r="II479">
            <v>0</v>
          </cell>
          <cell r="IJ479">
            <v>0</v>
          </cell>
          <cell r="IK479">
            <v>0</v>
          </cell>
          <cell r="IL479">
            <v>0</v>
          </cell>
          <cell r="IM479">
            <v>0</v>
          </cell>
          <cell r="IN479">
            <v>0</v>
          </cell>
          <cell r="IO479">
            <v>0</v>
          </cell>
          <cell r="IP479">
            <v>0</v>
          </cell>
          <cell r="IQ479">
            <v>0</v>
          </cell>
          <cell r="IR479">
            <v>0</v>
          </cell>
          <cell r="IS479">
            <v>0</v>
          </cell>
          <cell r="IT479">
            <v>0</v>
          </cell>
        </row>
        <row r="480">
          <cell r="GS480">
            <v>0</v>
          </cell>
          <cell r="GT480">
            <v>0</v>
          </cell>
          <cell r="GU480">
            <v>0</v>
          </cell>
          <cell r="GV480">
            <v>0</v>
          </cell>
          <cell r="GW480">
            <v>0</v>
          </cell>
          <cell r="GX480">
            <v>0</v>
          </cell>
          <cell r="GY480">
            <v>0</v>
          </cell>
          <cell r="GZ480">
            <v>0</v>
          </cell>
          <cell r="HA480">
            <v>0</v>
          </cell>
          <cell r="HB480">
            <v>0</v>
          </cell>
          <cell r="HC480">
            <v>0</v>
          </cell>
          <cell r="HD480">
            <v>0</v>
          </cell>
          <cell r="HH480">
            <v>0</v>
          </cell>
          <cell r="HI480">
            <v>0</v>
          </cell>
          <cell r="HJ480">
            <v>0</v>
          </cell>
          <cell r="HK480">
            <v>0</v>
          </cell>
          <cell r="HL480">
            <v>0</v>
          </cell>
          <cell r="HM480">
            <v>0</v>
          </cell>
          <cell r="HN480">
            <v>0</v>
          </cell>
          <cell r="HO480">
            <v>0</v>
          </cell>
          <cell r="HP480">
            <v>0</v>
          </cell>
          <cell r="HQ480">
            <v>0</v>
          </cell>
          <cell r="HR480">
            <v>0</v>
          </cell>
          <cell r="HS480">
            <v>0</v>
          </cell>
          <cell r="II480">
            <v>0</v>
          </cell>
          <cell r="IJ480">
            <v>0</v>
          </cell>
          <cell r="IK480">
            <v>0</v>
          </cell>
          <cell r="IL480">
            <v>0</v>
          </cell>
          <cell r="IM480">
            <v>0</v>
          </cell>
          <cell r="IN480">
            <v>0</v>
          </cell>
          <cell r="IO480">
            <v>0</v>
          </cell>
          <cell r="IP480">
            <v>0</v>
          </cell>
          <cell r="IQ480">
            <v>0</v>
          </cell>
          <cell r="IR480">
            <v>0</v>
          </cell>
          <cell r="IS480">
            <v>0</v>
          </cell>
          <cell r="IT480">
            <v>0</v>
          </cell>
        </row>
        <row r="481">
          <cell r="GS481">
            <v>0</v>
          </cell>
          <cell r="GT481">
            <v>0</v>
          </cell>
          <cell r="GU481">
            <v>0</v>
          </cell>
          <cell r="GV481">
            <v>0</v>
          </cell>
          <cell r="GW481">
            <v>0</v>
          </cell>
          <cell r="GX481">
            <v>0</v>
          </cell>
          <cell r="GY481">
            <v>0</v>
          </cell>
          <cell r="GZ481">
            <v>0</v>
          </cell>
          <cell r="HA481">
            <v>0</v>
          </cell>
          <cell r="HB481">
            <v>0</v>
          </cell>
          <cell r="HC481">
            <v>0</v>
          </cell>
          <cell r="HD481">
            <v>0</v>
          </cell>
          <cell r="HH481">
            <v>0</v>
          </cell>
          <cell r="HI481">
            <v>0</v>
          </cell>
          <cell r="HJ481">
            <v>0</v>
          </cell>
          <cell r="HK481">
            <v>0</v>
          </cell>
          <cell r="HL481">
            <v>0</v>
          </cell>
          <cell r="HM481">
            <v>0</v>
          </cell>
          <cell r="HN481">
            <v>0</v>
          </cell>
          <cell r="HO481">
            <v>0</v>
          </cell>
          <cell r="HP481">
            <v>0</v>
          </cell>
          <cell r="HQ481">
            <v>0</v>
          </cell>
          <cell r="HR481">
            <v>0</v>
          </cell>
          <cell r="HS481">
            <v>0</v>
          </cell>
          <cell r="II481">
            <v>0</v>
          </cell>
          <cell r="IJ481">
            <v>0</v>
          </cell>
          <cell r="IK481">
            <v>0</v>
          </cell>
          <cell r="IL481">
            <v>0</v>
          </cell>
          <cell r="IM481">
            <v>0</v>
          </cell>
          <cell r="IN481">
            <v>0</v>
          </cell>
          <cell r="IO481">
            <v>0</v>
          </cell>
          <cell r="IP481">
            <v>0</v>
          </cell>
          <cell r="IQ481">
            <v>0</v>
          </cell>
          <cell r="IR481">
            <v>0</v>
          </cell>
          <cell r="IS481">
            <v>0</v>
          </cell>
          <cell r="IT481">
            <v>0</v>
          </cell>
        </row>
        <row r="482">
          <cell r="GS482">
            <v>0</v>
          </cell>
          <cell r="GT482">
            <v>0</v>
          </cell>
          <cell r="GU482">
            <v>0</v>
          </cell>
          <cell r="GV482">
            <v>0</v>
          </cell>
          <cell r="GW482">
            <v>0</v>
          </cell>
          <cell r="GX482">
            <v>0</v>
          </cell>
          <cell r="GY482">
            <v>0</v>
          </cell>
          <cell r="GZ482">
            <v>0</v>
          </cell>
          <cell r="HA482">
            <v>0</v>
          </cell>
          <cell r="HB482">
            <v>0</v>
          </cell>
          <cell r="HC482">
            <v>0</v>
          </cell>
          <cell r="HD482">
            <v>0</v>
          </cell>
          <cell r="HH482">
            <v>0</v>
          </cell>
          <cell r="HI482">
            <v>0</v>
          </cell>
          <cell r="HJ482">
            <v>0</v>
          </cell>
          <cell r="HK482">
            <v>0</v>
          </cell>
          <cell r="HL482">
            <v>0</v>
          </cell>
          <cell r="HM482">
            <v>0</v>
          </cell>
          <cell r="HN482">
            <v>0</v>
          </cell>
          <cell r="HO482">
            <v>0</v>
          </cell>
          <cell r="HP482">
            <v>0</v>
          </cell>
          <cell r="HQ482">
            <v>0</v>
          </cell>
          <cell r="HR482">
            <v>0</v>
          </cell>
          <cell r="HS482">
            <v>0</v>
          </cell>
          <cell r="II482">
            <v>0</v>
          </cell>
          <cell r="IJ482">
            <v>0</v>
          </cell>
          <cell r="IK482">
            <v>0</v>
          </cell>
          <cell r="IL482">
            <v>0</v>
          </cell>
          <cell r="IM482">
            <v>0</v>
          </cell>
          <cell r="IN482">
            <v>0</v>
          </cell>
          <cell r="IO482">
            <v>0</v>
          </cell>
          <cell r="IP482">
            <v>0</v>
          </cell>
          <cell r="IQ482">
            <v>0</v>
          </cell>
          <cell r="IR482">
            <v>0</v>
          </cell>
          <cell r="IS482">
            <v>0</v>
          </cell>
          <cell r="IT482">
            <v>0</v>
          </cell>
        </row>
        <row r="483">
          <cell r="GS483">
            <v>0</v>
          </cell>
          <cell r="GT483">
            <v>0</v>
          </cell>
          <cell r="GU483">
            <v>0</v>
          </cell>
          <cell r="GV483">
            <v>0</v>
          </cell>
          <cell r="GW483">
            <v>0</v>
          </cell>
          <cell r="GX483">
            <v>0</v>
          </cell>
          <cell r="GY483">
            <v>0</v>
          </cell>
          <cell r="GZ483">
            <v>0</v>
          </cell>
          <cell r="HA483">
            <v>0</v>
          </cell>
          <cell r="HB483">
            <v>0</v>
          </cell>
          <cell r="HC483">
            <v>0</v>
          </cell>
          <cell r="HD483">
            <v>0</v>
          </cell>
          <cell r="HH483">
            <v>0</v>
          </cell>
          <cell r="HI483">
            <v>0</v>
          </cell>
          <cell r="HJ483">
            <v>0</v>
          </cell>
          <cell r="HK483">
            <v>0</v>
          </cell>
          <cell r="HL483">
            <v>0</v>
          </cell>
          <cell r="HM483">
            <v>0</v>
          </cell>
          <cell r="HN483">
            <v>0</v>
          </cell>
          <cell r="HO483">
            <v>0</v>
          </cell>
          <cell r="HP483">
            <v>0</v>
          </cell>
          <cell r="HQ483">
            <v>0</v>
          </cell>
          <cell r="HR483">
            <v>0</v>
          </cell>
          <cell r="HS483">
            <v>0</v>
          </cell>
          <cell r="II483">
            <v>0</v>
          </cell>
          <cell r="IJ483">
            <v>0</v>
          </cell>
          <cell r="IK483">
            <v>0</v>
          </cell>
          <cell r="IL483">
            <v>0</v>
          </cell>
          <cell r="IM483">
            <v>0</v>
          </cell>
          <cell r="IN483">
            <v>0</v>
          </cell>
          <cell r="IO483">
            <v>0</v>
          </cell>
          <cell r="IP483">
            <v>0</v>
          </cell>
          <cell r="IQ483">
            <v>0</v>
          </cell>
          <cell r="IR483">
            <v>0</v>
          </cell>
          <cell r="IS483">
            <v>0</v>
          </cell>
          <cell r="IT483">
            <v>0</v>
          </cell>
        </row>
        <row r="484">
          <cell r="GS484">
            <v>0</v>
          </cell>
          <cell r="GT484">
            <v>0</v>
          </cell>
          <cell r="GU484">
            <v>0</v>
          </cell>
          <cell r="GV484">
            <v>0</v>
          </cell>
          <cell r="GW484">
            <v>0</v>
          </cell>
          <cell r="GX484">
            <v>0</v>
          </cell>
          <cell r="GY484">
            <v>0</v>
          </cell>
          <cell r="GZ484">
            <v>0</v>
          </cell>
          <cell r="HA484">
            <v>0</v>
          </cell>
          <cell r="HB484">
            <v>0</v>
          </cell>
          <cell r="HC484">
            <v>0</v>
          </cell>
          <cell r="HD484">
            <v>0</v>
          </cell>
          <cell r="HH484">
            <v>0</v>
          </cell>
          <cell r="HI484">
            <v>0</v>
          </cell>
          <cell r="HJ484">
            <v>0</v>
          </cell>
          <cell r="HK484">
            <v>0</v>
          </cell>
          <cell r="HL484">
            <v>0</v>
          </cell>
          <cell r="HM484">
            <v>0</v>
          </cell>
          <cell r="HN484">
            <v>0</v>
          </cell>
          <cell r="HO484">
            <v>0</v>
          </cell>
          <cell r="HP484">
            <v>0</v>
          </cell>
          <cell r="HQ484">
            <v>0</v>
          </cell>
          <cell r="HR484">
            <v>0</v>
          </cell>
          <cell r="HS484">
            <v>0</v>
          </cell>
          <cell r="II484">
            <v>0</v>
          </cell>
          <cell r="IJ484">
            <v>0</v>
          </cell>
          <cell r="IK484">
            <v>0</v>
          </cell>
          <cell r="IL484">
            <v>0</v>
          </cell>
          <cell r="IM484">
            <v>0</v>
          </cell>
          <cell r="IN484">
            <v>0</v>
          </cell>
          <cell r="IO484">
            <v>0</v>
          </cell>
          <cell r="IP484">
            <v>0</v>
          </cell>
          <cell r="IQ484">
            <v>0</v>
          </cell>
          <cell r="IR484">
            <v>0</v>
          </cell>
          <cell r="IS484">
            <v>0</v>
          </cell>
          <cell r="IT484">
            <v>0</v>
          </cell>
        </row>
        <row r="485">
          <cell r="GS485">
            <v>0</v>
          </cell>
          <cell r="GT485">
            <v>0</v>
          </cell>
          <cell r="GU485">
            <v>0</v>
          </cell>
          <cell r="GV485">
            <v>0</v>
          </cell>
          <cell r="GW485">
            <v>0</v>
          </cell>
          <cell r="GX485">
            <v>0</v>
          </cell>
          <cell r="GY485">
            <v>0</v>
          </cell>
          <cell r="GZ485">
            <v>0</v>
          </cell>
          <cell r="HA485">
            <v>0</v>
          </cell>
          <cell r="HB485">
            <v>0</v>
          </cell>
          <cell r="HC485">
            <v>0</v>
          </cell>
          <cell r="HD485">
            <v>0</v>
          </cell>
          <cell r="HH485">
            <v>0</v>
          </cell>
          <cell r="HI485">
            <v>0</v>
          </cell>
          <cell r="HJ485">
            <v>0</v>
          </cell>
          <cell r="HK485">
            <v>0</v>
          </cell>
          <cell r="HL485">
            <v>0</v>
          </cell>
          <cell r="HM485">
            <v>0</v>
          </cell>
          <cell r="HN485">
            <v>0</v>
          </cell>
          <cell r="HO485">
            <v>0</v>
          </cell>
          <cell r="HP485">
            <v>0</v>
          </cell>
          <cell r="HQ485">
            <v>0</v>
          </cell>
          <cell r="HR485">
            <v>0</v>
          </cell>
          <cell r="HS485">
            <v>0</v>
          </cell>
          <cell r="II485">
            <v>0</v>
          </cell>
          <cell r="IJ485">
            <v>0</v>
          </cell>
          <cell r="IK485">
            <v>0</v>
          </cell>
          <cell r="IL485">
            <v>0</v>
          </cell>
          <cell r="IM485">
            <v>0</v>
          </cell>
          <cell r="IN485">
            <v>0</v>
          </cell>
          <cell r="IO485">
            <v>0</v>
          </cell>
          <cell r="IP485">
            <v>0</v>
          </cell>
          <cell r="IQ485">
            <v>0</v>
          </cell>
          <cell r="IR485">
            <v>0</v>
          </cell>
          <cell r="IS485">
            <v>0</v>
          </cell>
          <cell r="IT485">
            <v>0</v>
          </cell>
        </row>
        <row r="486">
          <cell r="GS486">
            <v>0</v>
          </cell>
          <cell r="GT486">
            <v>0</v>
          </cell>
          <cell r="GU486">
            <v>0</v>
          </cell>
          <cell r="GV486">
            <v>0</v>
          </cell>
          <cell r="GW486">
            <v>0</v>
          </cell>
          <cell r="GX486">
            <v>0</v>
          </cell>
          <cell r="GY486">
            <v>0</v>
          </cell>
          <cell r="GZ486">
            <v>0</v>
          </cell>
          <cell r="HA486">
            <v>0</v>
          </cell>
          <cell r="HB486">
            <v>0</v>
          </cell>
          <cell r="HC486">
            <v>0</v>
          </cell>
          <cell r="HD486">
            <v>0</v>
          </cell>
          <cell r="HH486">
            <v>0</v>
          </cell>
          <cell r="HI486">
            <v>0</v>
          </cell>
          <cell r="HJ486">
            <v>0</v>
          </cell>
          <cell r="HK486">
            <v>0</v>
          </cell>
          <cell r="HL486">
            <v>0</v>
          </cell>
          <cell r="HM486">
            <v>0</v>
          </cell>
          <cell r="HN486">
            <v>0</v>
          </cell>
          <cell r="HO486">
            <v>0</v>
          </cell>
          <cell r="HP486">
            <v>0</v>
          </cell>
          <cell r="HQ486">
            <v>0</v>
          </cell>
          <cell r="HR486">
            <v>0</v>
          </cell>
          <cell r="HS486">
            <v>0</v>
          </cell>
          <cell r="II486">
            <v>0</v>
          </cell>
          <cell r="IJ486">
            <v>0</v>
          </cell>
          <cell r="IK486">
            <v>0</v>
          </cell>
          <cell r="IL486">
            <v>0</v>
          </cell>
          <cell r="IM486">
            <v>0</v>
          </cell>
          <cell r="IN486">
            <v>0</v>
          </cell>
          <cell r="IO486">
            <v>0</v>
          </cell>
          <cell r="IP486">
            <v>0</v>
          </cell>
          <cell r="IQ486">
            <v>0</v>
          </cell>
          <cell r="IR486">
            <v>0</v>
          </cell>
          <cell r="IS486">
            <v>0</v>
          </cell>
          <cell r="IT486">
            <v>0</v>
          </cell>
        </row>
        <row r="487">
          <cell r="GS487">
            <v>0</v>
          </cell>
          <cell r="GT487">
            <v>0</v>
          </cell>
          <cell r="GU487">
            <v>0</v>
          </cell>
          <cell r="GV487">
            <v>0</v>
          </cell>
          <cell r="GW487">
            <v>0</v>
          </cell>
          <cell r="GX487">
            <v>0</v>
          </cell>
          <cell r="GY487">
            <v>0</v>
          </cell>
          <cell r="GZ487">
            <v>0</v>
          </cell>
          <cell r="HA487">
            <v>0</v>
          </cell>
          <cell r="HB487">
            <v>0</v>
          </cell>
          <cell r="HC487">
            <v>0</v>
          </cell>
          <cell r="HD487">
            <v>0</v>
          </cell>
          <cell r="HH487">
            <v>0</v>
          </cell>
          <cell r="HI487">
            <v>0</v>
          </cell>
          <cell r="HJ487">
            <v>0</v>
          </cell>
          <cell r="HK487">
            <v>0</v>
          </cell>
          <cell r="HL487">
            <v>0</v>
          </cell>
          <cell r="HM487">
            <v>0</v>
          </cell>
          <cell r="HN487">
            <v>0</v>
          </cell>
          <cell r="HO487">
            <v>0</v>
          </cell>
          <cell r="HP487">
            <v>0</v>
          </cell>
          <cell r="HQ487">
            <v>0</v>
          </cell>
          <cell r="HR487">
            <v>0</v>
          </cell>
          <cell r="HS487">
            <v>0</v>
          </cell>
          <cell r="II487">
            <v>0</v>
          </cell>
          <cell r="IJ487">
            <v>0</v>
          </cell>
          <cell r="IK487">
            <v>0</v>
          </cell>
          <cell r="IL487">
            <v>0</v>
          </cell>
          <cell r="IM487">
            <v>0</v>
          </cell>
          <cell r="IN487">
            <v>0</v>
          </cell>
          <cell r="IO487">
            <v>0</v>
          </cell>
          <cell r="IP487">
            <v>0</v>
          </cell>
          <cell r="IQ487">
            <v>0</v>
          </cell>
          <cell r="IR487">
            <v>0</v>
          </cell>
          <cell r="IS487">
            <v>0</v>
          </cell>
          <cell r="IT487">
            <v>0</v>
          </cell>
        </row>
        <row r="488">
          <cell r="GS488">
            <v>0</v>
          </cell>
          <cell r="GT488">
            <v>0</v>
          </cell>
          <cell r="GU488">
            <v>0</v>
          </cell>
          <cell r="GV488">
            <v>0</v>
          </cell>
          <cell r="GW488">
            <v>0</v>
          </cell>
          <cell r="GX488">
            <v>0</v>
          </cell>
          <cell r="GY488">
            <v>0</v>
          </cell>
          <cell r="GZ488">
            <v>0</v>
          </cell>
          <cell r="HA488">
            <v>0</v>
          </cell>
          <cell r="HB488">
            <v>0</v>
          </cell>
          <cell r="HC488">
            <v>0</v>
          </cell>
          <cell r="HD488">
            <v>0</v>
          </cell>
          <cell r="HH488">
            <v>0</v>
          </cell>
          <cell r="HI488">
            <v>0</v>
          </cell>
          <cell r="HJ488">
            <v>0</v>
          </cell>
          <cell r="HK488">
            <v>0</v>
          </cell>
          <cell r="HL488">
            <v>0</v>
          </cell>
          <cell r="HM488">
            <v>0</v>
          </cell>
          <cell r="HN488">
            <v>0</v>
          </cell>
          <cell r="HO488">
            <v>0</v>
          </cell>
          <cell r="HP488">
            <v>0</v>
          </cell>
          <cell r="HQ488">
            <v>0</v>
          </cell>
          <cell r="HR488">
            <v>0</v>
          </cell>
          <cell r="HS488">
            <v>0</v>
          </cell>
          <cell r="II488">
            <v>0</v>
          </cell>
          <cell r="IJ488">
            <v>0</v>
          </cell>
          <cell r="IK488">
            <v>0</v>
          </cell>
          <cell r="IL488">
            <v>0</v>
          </cell>
          <cell r="IM488">
            <v>0</v>
          </cell>
          <cell r="IN488">
            <v>0</v>
          </cell>
          <cell r="IO488">
            <v>0</v>
          </cell>
          <cell r="IP488">
            <v>0</v>
          </cell>
          <cell r="IQ488">
            <v>0</v>
          </cell>
          <cell r="IR488">
            <v>0</v>
          </cell>
          <cell r="IS488">
            <v>0</v>
          </cell>
          <cell r="IT488">
            <v>0</v>
          </cell>
        </row>
        <row r="489">
          <cell r="GS489">
            <v>0</v>
          </cell>
          <cell r="GT489">
            <v>0</v>
          </cell>
          <cell r="GU489">
            <v>0</v>
          </cell>
          <cell r="GV489">
            <v>0</v>
          </cell>
          <cell r="GW489">
            <v>0</v>
          </cell>
          <cell r="GX489">
            <v>0</v>
          </cell>
          <cell r="GY489">
            <v>0</v>
          </cell>
          <cell r="GZ489">
            <v>0</v>
          </cell>
          <cell r="HA489">
            <v>0</v>
          </cell>
          <cell r="HB489">
            <v>0</v>
          </cell>
          <cell r="HC489">
            <v>0</v>
          </cell>
          <cell r="HD489">
            <v>0</v>
          </cell>
          <cell r="HH489">
            <v>0</v>
          </cell>
          <cell r="HI489">
            <v>0</v>
          </cell>
          <cell r="HJ489">
            <v>0</v>
          </cell>
          <cell r="HK489">
            <v>0</v>
          </cell>
          <cell r="HL489">
            <v>0</v>
          </cell>
          <cell r="HM489">
            <v>0</v>
          </cell>
          <cell r="HN489">
            <v>0</v>
          </cell>
          <cell r="HO489">
            <v>0</v>
          </cell>
          <cell r="HP489">
            <v>0</v>
          </cell>
          <cell r="HQ489">
            <v>0</v>
          </cell>
          <cell r="HR489">
            <v>0</v>
          </cell>
          <cell r="HS489">
            <v>0</v>
          </cell>
          <cell r="II489">
            <v>0</v>
          </cell>
          <cell r="IJ489">
            <v>0</v>
          </cell>
          <cell r="IK489">
            <v>0</v>
          </cell>
          <cell r="IL489">
            <v>0</v>
          </cell>
          <cell r="IM489">
            <v>0</v>
          </cell>
          <cell r="IN489">
            <v>0</v>
          </cell>
          <cell r="IO489">
            <v>0</v>
          </cell>
          <cell r="IP489">
            <v>0</v>
          </cell>
          <cell r="IQ489">
            <v>0</v>
          </cell>
          <cell r="IR489">
            <v>0</v>
          </cell>
          <cell r="IS489">
            <v>0</v>
          </cell>
          <cell r="IT489">
            <v>0</v>
          </cell>
        </row>
        <row r="490">
          <cell r="GS490">
            <v>0</v>
          </cell>
          <cell r="GT490">
            <v>0</v>
          </cell>
          <cell r="GU490">
            <v>0</v>
          </cell>
          <cell r="GV490">
            <v>0</v>
          </cell>
          <cell r="GW490">
            <v>0</v>
          </cell>
          <cell r="GX490">
            <v>0</v>
          </cell>
          <cell r="GY490">
            <v>0</v>
          </cell>
          <cell r="GZ490">
            <v>0</v>
          </cell>
          <cell r="HA490">
            <v>0</v>
          </cell>
          <cell r="HB490">
            <v>0</v>
          </cell>
          <cell r="HC490">
            <v>0</v>
          </cell>
          <cell r="HD490">
            <v>0</v>
          </cell>
          <cell r="HH490">
            <v>0</v>
          </cell>
          <cell r="HI490">
            <v>0</v>
          </cell>
          <cell r="HJ490">
            <v>0</v>
          </cell>
          <cell r="HK490">
            <v>0</v>
          </cell>
          <cell r="HL490">
            <v>0</v>
          </cell>
          <cell r="HM490">
            <v>0</v>
          </cell>
          <cell r="HN490">
            <v>0</v>
          </cell>
          <cell r="HO490">
            <v>0</v>
          </cell>
          <cell r="HP490">
            <v>0</v>
          </cell>
          <cell r="HQ490">
            <v>0</v>
          </cell>
          <cell r="HR490">
            <v>0</v>
          </cell>
          <cell r="HS490">
            <v>0</v>
          </cell>
          <cell r="II490">
            <v>534.38000000000011</v>
          </cell>
          <cell r="IJ490">
            <v>1215.8899999999999</v>
          </cell>
          <cell r="IK490">
            <v>1913.5699999999997</v>
          </cell>
          <cell r="IL490">
            <v>2490.7399999999998</v>
          </cell>
          <cell r="IM490">
            <v>3757.38</v>
          </cell>
          <cell r="IN490">
            <v>4472.17</v>
          </cell>
          <cell r="IO490">
            <v>5193.71</v>
          </cell>
          <cell r="IP490">
            <v>5993.5300000000007</v>
          </cell>
          <cell r="IQ490">
            <v>6630.1600000000008</v>
          </cell>
          <cell r="IR490">
            <v>7847.8600000000006</v>
          </cell>
          <cell r="IS490">
            <v>8079.88</v>
          </cell>
          <cell r="IT490">
            <v>9870.5800000000017</v>
          </cell>
        </row>
        <row r="491">
          <cell r="GS491">
            <v>0</v>
          </cell>
          <cell r="GT491">
            <v>0</v>
          </cell>
          <cell r="GU491">
            <v>0</v>
          </cell>
          <cell r="GV491">
            <v>0</v>
          </cell>
          <cell r="GW491">
            <v>0</v>
          </cell>
          <cell r="GX491">
            <v>0</v>
          </cell>
          <cell r="GY491">
            <v>0</v>
          </cell>
          <cell r="GZ491">
            <v>0</v>
          </cell>
          <cell r="HA491">
            <v>0</v>
          </cell>
          <cell r="HB491">
            <v>0</v>
          </cell>
          <cell r="HC491">
            <v>0</v>
          </cell>
          <cell r="HD491">
            <v>0</v>
          </cell>
          <cell r="HH491">
            <v>0</v>
          </cell>
          <cell r="HI491">
            <v>0</v>
          </cell>
          <cell r="HJ491">
            <v>0</v>
          </cell>
          <cell r="HK491">
            <v>0</v>
          </cell>
          <cell r="HL491">
            <v>0</v>
          </cell>
          <cell r="HM491">
            <v>0</v>
          </cell>
          <cell r="HN491">
            <v>0</v>
          </cell>
          <cell r="HO491">
            <v>0</v>
          </cell>
          <cell r="HP491">
            <v>0</v>
          </cell>
          <cell r="HQ491">
            <v>0</v>
          </cell>
          <cell r="HR491">
            <v>0</v>
          </cell>
          <cell r="HS491">
            <v>0</v>
          </cell>
          <cell r="II491">
            <v>1.78</v>
          </cell>
          <cell r="IJ491">
            <v>3.21</v>
          </cell>
          <cell r="IK491">
            <v>4.29</v>
          </cell>
          <cell r="IL491">
            <v>5.98</v>
          </cell>
          <cell r="IM491">
            <v>7.44</v>
          </cell>
          <cell r="IN491">
            <v>8.0399999999999991</v>
          </cell>
          <cell r="IO491">
            <v>8.56</v>
          </cell>
          <cell r="IP491">
            <v>11.9</v>
          </cell>
          <cell r="IQ491">
            <v>13.65</v>
          </cell>
          <cell r="IR491">
            <v>16.16</v>
          </cell>
          <cell r="IS491">
            <v>17.95</v>
          </cell>
          <cell r="IT491">
            <v>19.18</v>
          </cell>
        </row>
        <row r="492">
          <cell r="GS492">
            <v>0</v>
          </cell>
          <cell r="GT492">
            <v>0</v>
          </cell>
          <cell r="GU492">
            <v>0</v>
          </cell>
          <cell r="GV492">
            <v>0</v>
          </cell>
          <cell r="GW492">
            <v>0</v>
          </cell>
          <cell r="GX492">
            <v>0</v>
          </cell>
          <cell r="GY492">
            <v>0</v>
          </cell>
          <cell r="GZ492">
            <v>0</v>
          </cell>
          <cell r="HA492">
            <v>0</v>
          </cell>
          <cell r="HB492">
            <v>0</v>
          </cell>
          <cell r="HC492">
            <v>0</v>
          </cell>
          <cell r="HD492">
            <v>0</v>
          </cell>
          <cell r="HH492">
            <v>0</v>
          </cell>
          <cell r="HI492">
            <v>0</v>
          </cell>
          <cell r="HJ492">
            <v>0</v>
          </cell>
          <cell r="HK492">
            <v>0</v>
          </cell>
          <cell r="HL492">
            <v>0</v>
          </cell>
          <cell r="HM492">
            <v>0</v>
          </cell>
          <cell r="HN492">
            <v>0</v>
          </cell>
          <cell r="HO492">
            <v>0</v>
          </cell>
          <cell r="HP492">
            <v>0</v>
          </cell>
          <cell r="HQ492">
            <v>0</v>
          </cell>
          <cell r="HR492">
            <v>0</v>
          </cell>
          <cell r="HS492">
            <v>0</v>
          </cell>
          <cell r="II492">
            <v>44.24</v>
          </cell>
          <cell r="IJ492">
            <v>165.41</v>
          </cell>
          <cell r="IK492">
            <v>344.16</v>
          </cell>
          <cell r="IL492">
            <v>362.84</v>
          </cell>
          <cell r="IM492">
            <v>970.49</v>
          </cell>
          <cell r="IN492">
            <v>1213.55</v>
          </cell>
          <cell r="IO492">
            <v>1307.9000000000001</v>
          </cell>
          <cell r="IP492">
            <v>1436.8</v>
          </cell>
          <cell r="IQ492">
            <v>1496.49</v>
          </cell>
          <cell r="IR492">
            <v>1712.45</v>
          </cell>
          <cell r="IS492">
            <v>1837.2</v>
          </cell>
          <cell r="IT492">
            <v>2131.94</v>
          </cell>
        </row>
        <row r="493">
          <cell r="GS493">
            <v>0</v>
          </cell>
          <cell r="GT493">
            <v>0</v>
          </cell>
          <cell r="GU493">
            <v>0</v>
          </cell>
          <cell r="GV493">
            <v>0</v>
          </cell>
          <cell r="GW493">
            <v>0</v>
          </cell>
          <cell r="GX493">
            <v>0</v>
          </cell>
          <cell r="GY493">
            <v>0</v>
          </cell>
          <cell r="GZ493">
            <v>0</v>
          </cell>
          <cell r="HA493">
            <v>0</v>
          </cell>
          <cell r="HB493">
            <v>0</v>
          </cell>
          <cell r="HC493">
            <v>0</v>
          </cell>
          <cell r="HD493">
            <v>0</v>
          </cell>
          <cell r="HH493">
            <v>0</v>
          </cell>
          <cell r="HI493">
            <v>0</v>
          </cell>
          <cell r="HJ493">
            <v>0</v>
          </cell>
          <cell r="HK493">
            <v>0</v>
          </cell>
          <cell r="HL493">
            <v>0</v>
          </cell>
          <cell r="HM493">
            <v>0</v>
          </cell>
          <cell r="HN493">
            <v>0</v>
          </cell>
          <cell r="HO493">
            <v>0</v>
          </cell>
          <cell r="HP493">
            <v>0</v>
          </cell>
          <cell r="HQ493">
            <v>0</v>
          </cell>
          <cell r="HR493">
            <v>0</v>
          </cell>
          <cell r="HS493">
            <v>0</v>
          </cell>
          <cell r="II493">
            <v>92.7</v>
          </cell>
          <cell r="IJ493">
            <v>231.19</v>
          </cell>
          <cell r="IK493">
            <v>302.33999999999997</v>
          </cell>
          <cell r="IL493">
            <v>392.22</v>
          </cell>
          <cell r="IM493">
            <v>567.12</v>
          </cell>
          <cell r="IN493">
            <v>611.82000000000005</v>
          </cell>
          <cell r="IO493">
            <v>762.96</v>
          </cell>
          <cell r="IP493">
            <v>944.63</v>
          </cell>
          <cell r="IQ493">
            <v>1060.8</v>
          </cell>
          <cell r="IR493">
            <v>1519.46</v>
          </cell>
          <cell r="IS493">
            <v>1523.06</v>
          </cell>
          <cell r="IT493">
            <v>2215.8000000000002</v>
          </cell>
        </row>
        <row r="494">
          <cell r="GS494">
            <v>0</v>
          </cell>
          <cell r="GT494">
            <v>0</v>
          </cell>
          <cell r="GU494">
            <v>0</v>
          </cell>
          <cell r="GV494">
            <v>0</v>
          </cell>
          <cell r="GW494">
            <v>0</v>
          </cell>
          <cell r="GX494">
            <v>0</v>
          </cell>
          <cell r="GY494">
            <v>0</v>
          </cell>
          <cell r="GZ494">
            <v>0</v>
          </cell>
          <cell r="HA494">
            <v>0</v>
          </cell>
          <cell r="HB494">
            <v>0</v>
          </cell>
          <cell r="HC494">
            <v>0</v>
          </cell>
          <cell r="HD494">
            <v>0</v>
          </cell>
          <cell r="HH494">
            <v>0</v>
          </cell>
          <cell r="HI494">
            <v>0</v>
          </cell>
          <cell r="HJ494">
            <v>0</v>
          </cell>
          <cell r="HK494">
            <v>0</v>
          </cell>
          <cell r="HL494">
            <v>0</v>
          </cell>
          <cell r="HM494">
            <v>0</v>
          </cell>
          <cell r="HN494">
            <v>0</v>
          </cell>
          <cell r="HO494">
            <v>0</v>
          </cell>
          <cell r="HP494">
            <v>0</v>
          </cell>
          <cell r="HQ494">
            <v>0</v>
          </cell>
          <cell r="HR494">
            <v>0</v>
          </cell>
          <cell r="HS494">
            <v>0</v>
          </cell>
          <cell r="II494">
            <v>1.8</v>
          </cell>
          <cell r="IJ494">
            <v>18.39</v>
          </cell>
          <cell r="IK494">
            <v>29.77</v>
          </cell>
          <cell r="IL494">
            <v>35.700000000000003</v>
          </cell>
          <cell r="IM494">
            <v>53.57</v>
          </cell>
          <cell r="IN494">
            <v>68.739999999999995</v>
          </cell>
          <cell r="IO494">
            <v>80.02</v>
          </cell>
          <cell r="IP494">
            <v>80.02</v>
          </cell>
          <cell r="IQ494">
            <v>92.95</v>
          </cell>
          <cell r="IR494">
            <v>114.6</v>
          </cell>
          <cell r="IS494">
            <v>117.3</v>
          </cell>
          <cell r="IT494">
            <v>144.72999999999999</v>
          </cell>
        </row>
        <row r="495">
          <cell r="GS495">
            <v>0</v>
          </cell>
          <cell r="GT495">
            <v>0</v>
          </cell>
          <cell r="GU495">
            <v>0</v>
          </cell>
          <cell r="GV495">
            <v>0</v>
          </cell>
          <cell r="GW495">
            <v>0</v>
          </cell>
          <cell r="GX495">
            <v>0</v>
          </cell>
          <cell r="GY495">
            <v>0</v>
          </cell>
          <cell r="GZ495">
            <v>0</v>
          </cell>
          <cell r="HA495">
            <v>0</v>
          </cell>
          <cell r="HB495">
            <v>0</v>
          </cell>
          <cell r="HC495">
            <v>0</v>
          </cell>
          <cell r="HD495">
            <v>0</v>
          </cell>
          <cell r="HH495">
            <v>0</v>
          </cell>
          <cell r="HI495">
            <v>0</v>
          </cell>
          <cell r="HJ495">
            <v>0</v>
          </cell>
          <cell r="HK495">
            <v>0</v>
          </cell>
          <cell r="HL495">
            <v>0</v>
          </cell>
          <cell r="HM495">
            <v>0</v>
          </cell>
          <cell r="HN495">
            <v>0</v>
          </cell>
          <cell r="HO495">
            <v>0</v>
          </cell>
          <cell r="HP495">
            <v>0</v>
          </cell>
          <cell r="HQ495">
            <v>0</v>
          </cell>
          <cell r="HR495">
            <v>0</v>
          </cell>
          <cell r="HS495">
            <v>0</v>
          </cell>
          <cell r="II495">
            <v>73.72</v>
          </cell>
          <cell r="IJ495">
            <v>150.25</v>
          </cell>
          <cell r="IK495">
            <v>225.64</v>
          </cell>
          <cell r="IL495">
            <v>299.51</v>
          </cell>
          <cell r="IM495">
            <v>370.38</v>
          </cell>
          <cell r="IN495">
            <v>442.84</v>
          </cell>
          <cell r="IO495">
            <v>513.54999999999995</v>
          </cell>
          <cell r="IP495">
            <v>584.5</v>
          </cell>
          <cell r="IQ495">
            <v>655.99</v>
          </cell>
          <cell r="IR495">
            <v>738.74</v>
          </cell>
          <cell r="IS495">
            <v>803.05</v>
          </cell>
          <cell r="IT495">
            <v>894.22</v>
          </cell>
        </row>
        <row r="496">
          <cell r="GS496">
            <v>0</v>
          </cell>
          <cell r="GT496">
            <v>0</v>
          </cell>
          <cell r="GU496">
            <v>0</v>
          </cell>
          <cell r="GV496">
            <v>0</v>
          </cell>
          <cell r="GW496">
            <v>0</v>
          </cell>
          <cell r="GX496">
            <v>0</v>
          </cell>
          <cell r="GY496">
            <v>0</v>
          </cell>
          <cell r="GZ496">
            <v>0</v>
          </cell>
          <cell r="HA496">
            <v>0</v>
          </cell>
          <cell r="HB496">
            <v>0</v>
          </cell>
          <cell r="HC496">
            <v>0</v>
          </cell>
          <cell r="HD496">
            <v>0</v>
          </cell>
          <cell r="HH496">
            <v>0</v>
          </cell>
          <cell r="HI496">
            <v>0</v>
          </cell>
          <cell r="HJ496">
            <v>0</v>
          </cell>
          <cell r="HK496">
            <v>0</v>
          </cell>
          <cell r="HL496">
            <v>0</v>
          </cell>
          <cell r="HM496">
            <v>0</v>
          </cell>
          <cell r="HN496">
            <v>0</v>
          </cell>
          <cell r="HO496">
            <v>0</v>
          </cell>
          <cell r="HP496">
            <v>0</v>
          </cell>
          <cell r="HQ496">
            <v>0</v>
          </cell>
          <cell r="HR496">
            <v>0</v>
          </cell>
          <cell r="HS496">
            <v>0</v>
          </cell>
          <cell r="II496">
            <v>3.23</v>
          </cell>
          <cell r="IJ496">
            <v>6.64</v>
          </cell>
          <cell r="IK496">
            <v>9.89</v>
          </cell>
          <cell r="IL496">
            <v>13.56</v>
          </cell>
          <cell r="IM496">
            <v>16.66</v>
          </cell>
          <cell r="IN496">
            <v>19.84</v>
          </cell>
          <cell r="IO496">
            <v>22.44</v>
          </cell>
          <cell r="IP496">
            <v>25.33</v>
          </cell>
          <cell r="IQ496">
            <v>28.03</v>
          </cell>
          <cell r="IR496">
            <v>31.21</v>
          </cell>
          <cell r="IS496">
            <v>39.89</v>
          </cell>
          <cell r="IT496">
            <v>43.6</v>
          </cell>
        </row>
        <row r="497">
          <cell r="GS497">
            <v>0</v>
          </cell>
          <cell r="GT497">
            <v>0</v>
          </cell>
          <cell r="GU497">
            <v>0</v>
          </cell>
          <cell r="GV497">
            <v>0</v>
          </cell>
          <cell r="GW497">
            <v>0</v>
          </cell>
          <cell r="GX497">
            <v>0</v>
          </cell>
          <cell r="GY497">
            <v>0</v>
          </cell>
          <cell r="GZ497">
            <v>0</v>
          </cell>
          <cell r="HA497">
            <v>0</v>
          </cell>
          <cell r="HB497">
            <v>0</v>
          </cell>
          <cell r="HC497">
            <v>0</v>
          </cell>
          <cell r="HD497">
            <v>0</v>
          </cell>
          <cell r="HH497">
            <v>0</v>
          </cell>
          <cell r="HI497">
            <v>0</v>
          </cell>
          <cell r="HJ497">
            <v>0</v>
          </cell>
          <cell r="HK497">
            <v>0</v>
          </cell>
          <cell r="HL497">
            <v>0</v>
          </cell>
          <cell r="HM497">
            <v>0</v>
          </cell>
          <cell r="HN497">
            <v>0</v>
          </cell>
          <cell r="HO497">
            <v>0</v>
          </cell>
          <cell r="HP497">
            <v>0</v>
          </cell>
          <cell r="HQ497">
            <v>0</v>
          </cell>
          <cell r="HR497">
            <v>0</v>
          </cell>
          <cell r="HS497">
            <v>0</v>
          </cell>
          <cell r="II497">
            <v>0</v>
          </cell>
          <cell r="IJ497">
            <v>0</v>
          </cell>
          <cell r="IK497">
            <v>0</v>
          </cell>
          <cell r="IL497">
            <v>0</v>
          </cell>
          <cell r="IM497">
            <v>0</v>
          </cell>
          <cell r="IN497">
            <v>0</v>
          </cell>
          <cell r="IO497">
            <v>0</v>
          </cell>
          <cell r="IP497">
            <v>0</v>
          </cell>
          <cell r="IQ497">
            <v>0</v>
          </cell>
          <cell r="IR497">
            <v>0</v>
          </cell>
          <cell r="IS497">
            <v>0</v>
          </cell>
          <cell r="IT497">
            <v>0</v>
          </cell>
        </row>
        <row r="498">
          <cell r="GS498">
            <v>0</v>
          </cell>
          <cell r="GT498">
            <v>0</v>
          </cell>
          <cell r="GU498">
            <v>0</v>
          </cell>
          <cell r="GV498">
            <v>0</v>
          </cell>
          <cell r="GW498">
            <v>0</v>
          </cell>
          <cell r="GX498">
            <v>0</v>
          </cell>
          <cell r="GY498">
            <v>0</v>
          </cell>
          <cell r="GZ498">
            <v>0</v>
          </cell>
          <cell r="HA498">
            <v>0</v>
          </cell>
          <cell r="HB498">
            <v>0</v>
          </cell>
          <cell r="HC498">
            <v>0</v>
          </cell>
          <cell r="HD498">
            <v>0</v>
          </cell>
          <cell r="HH498">
            <v>0</v>
          </cell>
          <cell r="HI498">
            <v>0</v>
          </cell>
          <cell r="HJ498">
            <v>0</v>
          </cell>
          <cell r="HK498">
            <v>0</v>
          </cell>
          <cell r="HL498">
            <v>0</v>
          </cell>
          <cell r="HM498">
            <v>0</v>
          </cell>
          <cell r="HN498">
            <v>0</v>
          </cell>
          <cell r="HO498">
            <v>0</v>
          </cell>
          <cell r="HP498">
            <v>0</v>
          </cell>
          <cell r="HQ498">
            <v>0</v>
          </cell>
          <cell r="HR498">
            <v>0</v>
          </cell>
          <cell r="HS498">
            <v>0</v>
          </cell>
          <cell r="II498">
            <v>0</v>
          </cell>
          <cell r="IJ498">
            <v>0</v>
          </cell>
          <cell r="IK498">
            <v>0</v>
          </cell>
          <cell r="IL498">
            <v>0</v>
          </cell>
          <cell r="IM498">
            <v>0</v>
          </cell>
          <cell r="IN498">
            <v>0</v>
          </cell>
          <cell r="IO498">
            <v>0</v>
          </cell>
          <cell r="IP498">
            <v>0</v>
          </cell>
          <cell r="IQ498">
            <v>0</v>
          </cell>
          <cell r="IR498">
            <v>0</v>
          </cell>
          <cell r="IS498">
            <v>0</v>
          </cell>
          <cell r="IT498">
            <v>0</v>
          </cell>
        </row>
        <row r="499">
          <cell r="GS499">
            <v>0</v>
          </cell>
          <cell r="GT499">
            <v>0</v>
          </cell>
          <cell r="GU499">
            <v>0</v>
          </cell>
          <cell r="GV499">
            <v>0</v>
          </cell>
          <cell r="GW499">
            <v>0</v>
          </cell>
          <cell r="GX499">
            <v>0</v>
          </cell>
          <cell r="GY499">
            <v>0</v>
          </cell>
          <cell r="GZ499">
            <v>0</v>
          </cell>
          <cell r="HA499">
            <v>0</v>
          </cell>
          <cell r="HB499">
            <v>0</v>
          </cell>
          <cell r="HC499">
            <v>0</v>
          </cell>
          <cell r="HD499">
            <v>0</v>
          </cell>
          <cell r="HH499">
            <v>0</v>
          </cell>
          <cell r="HI499">
            <v>0</v>
          </cell>
          <cell r="HJ499">
            <v>0</v>
          </cell>
          <cell r="HK499">
            <v>0</v>
          </cell>
          <cell r="HL499">
            <v>0</v>
          </cell>
          <cell r="HM499">
            <v>0</v>
          </cell>
          <cell r="HN499">
            <v>0</v>
          </cell>
          <cell r="HO499">
            <v>0</v>
          </cell>
          <cell r="HP499">
            <v>0</v>
          </cell>
          <cell r="HQ499">
            <v>0</v>
          </cell>
          <cell r="HR499">
            <v>0</v>
          </cell>
          <cell r="HS499">
            <v>0</v>
          </cell>
          <cell r="II499">
            <v>0</v>
          </cell>
          <cell r="IJ499">
            <v>0</v>
          </cell>
          <cell r="IK499">
            <v>0</v>
          </cell>
          <cell r="IL499">
            <v>0</v>
          </cell>
          <cell r="IM499">
            <v>0</v>
          </cell>
          <cell r="IN499">
            <v>0</v>
          </cell>
          <cell r="IO499">
            <v>0</v>
          </cell>
          <cell r="IP499">
            <v>0</v>
          </cell>
          <cell r="IQ499">
            <v>0</v>
          </cell>
          <cell r="IR499">
            <v>0</v>
          </cell>
          <cell r="IS499">
            <v>0</v>
          </cell>
          <cell r="IT499">
            <v>0</v>
          </cell>
        </row>
        <row r="500">
          <cell r="GS500">
            <v>0</v>
          </cell>
          <cell r="GT500">
            <v>0</v>
          </cell>
          <cell r="GU500">
            <v>0</v>
          </cell>
          <cell r="GV500">
            <v>0</v>
          </cell>
          <cell r="GW500">
            <v>0</v>
          </cell>
          <cell r="GX500">
            <v>0</v>
          </cell>
          <cell r="GY500">
            <v>0</v>
          </cell>
          <cell r="GZ500">
            <v>0</v>
          </cell>
          <cell r="HA500">
            <v>0</v>
          </cell>
          <cell r="HB500">
            <v>0</v>
          </cell>
          <cell r="HC500">
            <v>0</v>
          </cell>
          <cell r="HD500">
            <v>0</v>
          </cell>
          <cell r="HH500">
            <v>0</v>
          </cell>
          <cell r="HI500">
            <v>0</v>
          </cell>
          <cell r="HJ500">
            <v>0</v>
          </cell>
          <cell r="HK500">
            <v>0</v>
          </cell>
          <cell r="HL500">
            <v>0</v>
          </cell>
          <cell r="HM500">
            <v>0</v>
          </cell>
          <cell r="HN500">
            <v>0</v>
          </cell>
          <cell r="HO500">
            <v>0</v>
          </cell>
          <cell r="HP500">
            <v>0</v>
          </cell>
          <cell r="HQ500">
            <v>0</v>
          </cell>
          <cell r="HR500">
            <v>0</v>
          </cell>
          <cell r="HS500">
            <v>0</v>
          </cell>
          <cell r="II500">
            <v>0</v>
          </cell>
          <cell r="IJ500">
            <v>0</v>
          </cell>
          <cell r="IK500">
            <v>0</v>
          </cell>
          <cell r="IL500">
            <v>0</v>
          </cell>
          <cell r="IM500">
            <v>0</v>
          </cell>
          <cell r="IN500">
            <v>0</v>
          </cell>
          <cell r="IO500">
            <v>0</v>
          </cell>
          <cell r="IP500">
            <v>0</v>
          </cell>
          <cell r="IQ500">
            <v>0</v>
          </cell>
          <cell r="IR500">
            <v>0</v>
          </cell>
          <cell r="IS500">
            <v>0</v>
          </cell>
          <cell r="IT500">
            <v>0</v>
          </cell>
        </row>
        <row r="501">
          <cell r="GS501">
            <v>0</v>
          </cell>
          <cell r="GT501">
            <v>0</v>
          </cell>
          <cell r="GU501">
            <v>0</v>
          </cell>
          <cell r="GV501">
            <v>0</v>
          </cell>
          <cell r="GW501">
            <v>0</v>
          </cell>
          <cell r="GX501">
            <v>0</v>
          </cell>
          <cell r="GY501">
            <v>0</v>
          </cell>
          <cell r="GZ501">
            <v>0</v>
          </cell>
          <cell r="HA501">
            <v>0</v>
          </cell>
          <cell r="HB501">
            <v>0</v>
          </cell>
          <cell r="HC501">
            <v>0</v>
          </cell>
          <cell r="HD501">
            <v>0</v>
          </cell>
          <cell r="HH501">
            <v>0</v>
          </cell>
          <cell r="HI501">
            <v>0</v>
          </cell>
          <cell r="HJ501">
            <v>0</v>
          </cell>
          <cell r="HK501">
            <v>0</v>
          </cell>
          <cell r="HL501">
            <v>0</v>
          </cell>
          <cell r="HM501">
            <v>0</v>
          </cell>
          <cell r="HN501">
            <v>0</v>
          </cell>
          <cell r="HO501">
            <v>0</v>
          </cell>
          <cell r="HP501">
            <v>0</v>
          </cell>
          <cell r="HQ501">
            <v>0</v>
          </cell>
          <cell r="HR501">
            <v>0</v>
          </cell>
          <cell r="HS501">
            <v>0</v>
          </cell>
          <cell r="II501">
            <v>3.23</v>
          </cell>
          <cell r="IJ501">
            <v>6.64</v>
          </cell>
          <cell r="IK501">
            <v>9.89</v>
          </cell>
          <cell r="IL501">
            <v>13.56</v>
          </cell>
          <cell r="IM501">
            <v>16.66</v>
          </cell>
          <cell r="IN501">
            <v>19.84</v>
          </cell>
          <cell r="IO501">
            <v>22.44</v>
          </cell>
          <cell r="IP501">
            <v>25.33</v>
          </cell>
          <cell r="IQ501">
            <v>28.03</v>
          </cell>
          <cell r="IR501">
            <v>31.21</v>
          </cell>
          <cell r="IS501">
            <v>39.89</v>
          </cell>
          <cell r="IT501">
            <v>43.6</v>
          </cell>
        </row>
        <row r="502">
          <cell r="GS502">
            <v>0</v>
          </cell>
          <cell r="GT502">
            <v>0</v>
          </cell>
          <cell r="GU502">
            <v>0</v>
          </cell>
          <cell r="GV502">
            <v>0</v>
          </cell>
          <cell r="GW502">
            <v>0</v>
          </cell>
          <cell r="GX502">
            <v>0</v>
          </cell>
          <cell r="GY502">
            <v>0</v>
          </cell>
          <cell r="GZ502">
            <v>0</v>
          </cell>
          <cell r="HA502">
            <v>0</v>
          </cell>
          <cell r="HB502">
            <v>0</v>
          </cell>
          <cell r="HC502">
            <v>0</v>
          </cell>
          <cell r="HD502">
            <v>0</v>
          </cell>
          <cell r="HH502">
            <v>0</v>
          </cell>
          <cell r="HI502">
            <v>0</v>
          </cell>
          <cell r="HJ502">
            <v>0</v>
          </cell>
          <cell r="HK502">
            <v>0</v>
          </cell>
          <cell r="HL502">
            <v>0</v>
          </cell>
          <cell r="HM502">
            <v>0</v>
          </cell>
          <cell r="HN502">
            <v>0</v>
          </cell>
          <cell r="HO502">
            <v>0</v>
          </cell>
          <cell r="HP502">
            <v>0</v>
          </cell>
          <cell r="HQ502">
            <v>0</v>
          </cell>
          <cell r="HR502">
            <v>0</v>
          </cell>
          <cell r="HS502">
            <v>0</v>
          </cell>
          <cell r="II502">
            <v>0</v>
          </cell>
          <cell r="IJ502">
            <v>0</v>
          </cell>
          <cell r="IK502">
            <v>0</v>
          </cell>
          <cell r="IL502">
            <v>0</v>
          </cell>
          <cell r="IM502">
            <v>0</v>
          </cell>
          <cell r="IN502">
            <v>0</v>
          </cell>
          <cell r="IO502">
            <v>0</v>
          </cell>
          <cell r="IP502">
            <v>0</v>
          </cell>
          <cell r="IQ502">
            <v>7.0000000000000007E-2</v>
          </cell>
          <cell r="IR502">
            <v>0</v>
          </cell>
          <cell r="IS502">
            <v>0</v>
          </cell>
          <cell r="IT502">
            <v>0</v>
          </cell>
        </row>
        <row r="503">
          <cell r="GS503">
            <v>0</v>
          </cell>
          <cell r="GT503">
            <v>0</v>
          </cell>
          <cell r="GU503">
            <v>0</v>
          </cell>
          <cell r="GV503">
            <v>0</v>
          </cell>
          <cell r="GW503">
            <v>0</v>
          </cell>
          <cell r="GX503">
            <v>0</v>
          </cell>
          <cell r="GY503">
            <v>0</v>
          </cell>
          <cell r="GZ503">
            <v>0</v>
          </cell>
          <cell r="HA503">
            <v>0</v>
          </cell>
          <cell r="HB503">
            <v>0</v>
          </cell>
          <cell r="HC503">
            <v>0</v>
          </cell>
          <cell r="HD503">
            <v>0</v>
          </cell>
          <cell r="HH503">
            <v>0</v>
          </cell>
          <cell r="HI503">
            <v>0</v>
          </cell>
          <cell r="HJ503">
            <v>0</v>
          </cell>
          <cell r="HK503">
            <v>0</v>
          </cell>
          <cell r="HL503">
            <v>0</v>
          </cell>
          <cell r="HM503">
            <v>0</v>
          </cell>
          <cell r="HN503">
            <v>0</v>
          </cell>
          <cell r="HO503">
            <v>0</v>
          </cell>
          <cell r="HP503">
            <v>0</v>
          </cell>
          <cell r="HQ503">
            <v>0</v>
          </cell>
          <cell r="HR503">
            <v>0</v>
          </cell>
          <cell r="HS503">
            <v>0</v>
          </cell>
          <cell r="II503">
            <v>0</v>
          </cell>
          <cell r="IJ503">
            <v>0</v>
          </cell>
          <cell r="IK503">
            <v>0</v>
          </cell>
          <cell r="IL503">
            <v>0</v>
          </cell>
          <cell r="IM503">
            <v>0</v>
          </cell>
          <cell r="IN503">
            <v>0</v>
          </cell>
          <cell r="IO503">
            <v>0</v>
          </cell>
          <cell r="IP503">
            <v>0</v>
          </cell>
          <cell r="IQ503">
            <v>7.0000000000000007E-2</v>
          </cell>
          <cell r="IR503">
            <v>0</v>
          </cell>
          <cell r="IS503">
            <v>0</v>
          </cell>
          <cell r="IT503">
            <v>0</v>
          </cell>
        </row>
        <row r="504">
          <cell r="GS504">
            <v>0</v>
          </cell>
          <cell r="GT504">
            <v>0</v>
          </cell>
          <cell r="GU504">
            <v>0</v>
          </cell>
          <cell r="GV504">
            <v>0</v>
          </cell>
          <cell r="GW504">
            <v>0</v>
          </cell>
          <cell r="GX504">
            <v>0</v>
          </cell>
          <cell r="GY504">
            <v>0</v>
          </cell>
          <cell r="GZ504">
            <v>0</v>
          </cell>
          <cell r="HA504">
            <v>0</v>
          </cell>
          <cell r="HB504">
            <v>0</v>
          </cell>
          <cell r="HC504">
            <v>0</v>
          </cell>
          <cell r="HD504">
            <v>0</v>
          </cell>
          <cell r="HH504">
            <v>0</v>
          </cell>
          <cell r="HI504">
            <v>0</v>
          </cell>
          <cell r="HJ504">
            <v>0</v>
          </cell>
          <cell r="HK504">
            <v>0</v>
          </cell>
          <cell r="HL504">
            <v>0</v>
          </cell>
          <cell r="HM504">
            <v>0</v>
          </cell>
          <cell r="HN504">
            <v>0</v>
          </cell>
          <cell r="HO504">
            <v>0</v>
          </cell>
          <cell r="HP504">
            <v>0</v>
          </cell>
          <cell r="HQ504">
            <v>0</v>
          </cell>
          <cell r="HR504">
            <v>0</v>
          </cell>
          <cell r="HS504">
            <v>0</v>
          </cell>
          <cell r="II504">
            <v>0</v>
          </cell>
          <cell r="IJ504">
            <v>0</v>
          </cell>
          <cell r="IK504">
            <v>0</v>
          </cell>
          <cell r="IL504">
            <v>0</v>
          </cell>
          <cell r="IM504">
            <v>0</v>
          </cell>
          <cell r="IN504">
            <v>0</v>
          </cell>
          <cell r="IO504">
            <v>0</v>
          </cell>
          <cell r="IP504">
            <v>0</v>
          </cell>
          <cell r="IQ504">
            <v>0</v>
          </cell>
          <cell r="IR504">
            <v>0</v>
          </cell>
          <cell r="IS504">
            <v>0</v>
          </cell>
          <cell r="IT504">
            <v>0</v>
          </cell>
        </row>
        <row r="505">
          <cell r="GS505">
            <v>0</v>
          </cell>
          <cell r="GT505">
            <v>0</v>
          </cell>
          <cell r="GU505">
            <v>0</v>
          </cell>
          <cell r="GV505">
            <v>0</v>
          </cell>
          <cell r="GW505">
            <v>0</v>
          </cell>
          <cell r="GX505">
            <v>0</v>
          </cell>
          <cell r="GY505">
            <v>0</v>
          </cell>
          <cell r="GZ505">
            <v>0</v>
          </cell>
          <cell r="HA505">
            <v>0</v>
          </cell>
          <cell r="HB505">
            <v>0</v>
          </cell>
          <cell r="HC505">
            <v>0</v>
          </cell>
          <cell r="HD505">
            <v>0</v>
          </cell>
          <cell r="HH505">
            <v>0</v>
          </cell>
          <cell r="HI505">
            <v>0</v>
          </cell>
          <cell r="HJ505">
            <v>0</v>
          </cell>
          <cell r="HK505">
            <v>0</v>
          </cell>
          <cell r="HL505">
            <v>0</v>
          </cell>
          <cell r="HM505">
            <v>0</v>
          </cell>
          <cell r="HN505">
            <v>0</v>
          </cell>
          <cell r="HO505">
            <v>0</v>
          </cell>
          <cell r="HP505">
            <v>0</v>
          </cell>
          <cell r="HQ505">
            <v>0</v>
          </cell>
          <cell r="HR505">
            <v>0</v>
          </cell>
          <cell r="HS505">
            <v>0</v>
          </cell>
          <cell r="II505">
            <v>0</v>
          </cell>
          <cell r="IJ505">
            <v>0</v>
          </cell>
          <cell r="IK505">
            <v>0</v>
          </cell>
          <cell r="IL505">
            <v>0</v>
          </cell>
          <cell r="IM505">
            <v>0</v>
          </cell>
          <cell r="IN505">
            <v>0</v>
          </cell>
          <cell r="IO505">
            <v>0</v>
          </cell>
          <cell r="IP505">
            <v>0</v>
          </cell>
          <cell r="IQ505">
            <v>0</v>
          </cell>
          <cell r="IR505">
            <v>0</v>
          </cell>
          <cell r="IS505">
            <v>0</v>
          </cell>
          <cell r="IT505">
            <v>0</v>
          </cell>
        </row>
        <row r="506">
          <cell r="GS506">
            <v>0</v>
          </cell>
          <cell r="GT506">
            <v>0</v>
          </cell>
          <cell r="GU506">
            <v>0</v>
          </cell>
          <cell r="GV506">
            <v>0</v>
          </cell>
          <cell r="GW506">
            <v>0</v>
          </cell>
          <cell r="GX506">
            <v>0</v>
          </cell>
          <cell r="GY506">
            <v>0</v>
          </cell>
          <cell r="GZ506">
            <v>0</v>
          </cell>
          <cell r="HA506">
            <v>0</v>
          </cell>
          <cell r="HB506">
            <v>0</v>
          </cell>
          <cell r="HC506">
            <v>0</v>
          </cell>
          <cell r="HD506">
            <v>0</v>
          </cell>
          <cell r="HH506">
            <v>0</v>
          </cell>
          <cell r="HI506">
            <v>0</v>
          </cell>
          <cell r="HJ506">
            <v>0</v>
          </cell>
          <cell r="HK506">
            <v>0</v>
          </cell>
          <cell r="HL506">
            <v>0</v>
          </cell>
          <cell r="HM506">
            <v>0</v>
          </cell>
          <cell r="HN506">
            <v>0</v>
          </cell>
          <cell r="HO506">
            <v>0</v>
          </cell>
          <cell r="HP506">
            <v>0</v>
          </cell>
          <cell r="HQ506">
            <v>0</v>
          </cell>
          <cell r="HR506">
            <v>0</v>
          </cell>
          <cell r="HS506">
            <v>0</v>
          </cell>
          <cell r="II506">
            <v>0</v>
          </cell>
          <cell r="IJ506">
            <v>0</v>
          </cell>
          <cell r="IK506">
            <v>0</v>
          </cell>
          <cell r="IL506">
            <v>0</v>
          </cell>
          <cell r="IM506">
            <v>0</v>
          </cell>
          <cell r="IN506">
            <v>0</v>
          </cell>
          <cell r="IO506">
            <v>0</v>
          </cell>
          <cell r="IP506">
            <v>0</v>
          </cell>
          <cell r="IQ506">
            <v>0</v>
          </cell>
          <cell r="IR506">
            <v>0</v>
          </cell>
          <cell r="IS506">
            <v>0</v>
          </cell>
          <cell r="IT506">
            <v>0</v>
          </cell>
        </row>
        <row r="507">
          <cell r="GS507">
            <v>0</v>
          </cell>
          <cell r="GT507">
            <v>0</v>
          </cell>
          <cell r="GU507">
            <v>0</v>
          </cell>
          <cell r="GV507">
            <v>0</v>
          </cell>
          <cell r="GW507">
            <v>0</v>
          </cell>
          <cell r="GX507">
            <v>0</v>
          </cell>
          <cell r="GY507">
            <v>0</v>
          </cell>
          <cell r="GZ507">
            <v>0</v>
          </cell>
          <cell r="HA507">
            <v>0</v>
          </cell>
          <cell r="HB507">
            <v>0</v>
          </cell>
          <cell r="HC507">
            <v>0</v>
          </cell>
          <cell r="HD507">
            <v>0</v>
          </cell>
          <cell r="HH507">
            <v>0</v>
          </cell>
          <cell r="HI507">
            <v>0</v>
          </cell>
          <cell r="HJ507">
            <v>0</v>
          </cell>
          <cell r="HK507">
            <v>0</v>
          </cell>
          <cell r="HL507">
            <v>0</v>
          </cell>
          <cell r="HM507">
            <v>0</v>
          </cell>
          <cell r="HN507">
            <v>0</v>
          </cell>
          <cell r="HO507">
            <v>0</v>
          </cell>
          <cell r="HP507">
            <v>0</v>
          </cell>
          <cell r="HQ507">
            <v>0</v>
          </cell>
          <cell r="HR507">
            <v>0</v>
          </cell>
          <cell r="HS507">
            <v>0</v>
          </cell>
          <cell r="II507">
            <v>0</v>
          </cell>
          <cell r="IJ507">
            <v>0</v>
          </cell>
          <cell r="IK507">
            <v>0</v>
          </cell>
          <cell r="IL507">
            <v>0</v>
          </cell>
          <cell r="IM507">
            <v>0</v>
          </cell>
          <cell r="IN507">
            <v>0</v>
          </cell>
          <cell r="IO507">
            <v>0</v>
          </cell>
          <cell r="IP507">
            <v>0</v>
          </cell>
          <cell r="IQ507">
            <v>0</v>
          </cell>
          <cell r="IR507">
            <v>0</v>
          </cell>
          <cell r="IS507">
            <v>0</v>
          </cell>
          <cell r="IT507">
            <v>0</v>
          </cell>
        </row>
        <row r="508">
          <cell r="GS508">
            <v>0</v>
          </cell>
          <cell r="GT508">
            <v>0</v>
          </cell>
          <cell r="GU508">
            <v>0</v>
          </cell>
          <cell r="GV508">
            <v>0</v>
          </cell>
          <cell r="GW508">
            <v>0</v>
          </cell>
          <cell r="GX508">
            <v>0</v>
          </cell>
          <cell r="GY508">
            <v>0</v>
          </cell>
          <cell r="GZ508">
            <v>0</v>
          </cell>
          <cell r="HA508">
            <v>0</v>
          </cell>
          <cell r="HB508">
            <v>0</v>
          </cell>
          <cell r="HC508">
            <v>0</v>
          </cell>
          <cell r="HD508">
            <v>0</v>
          </cell>
          <cell r="HH508">
            <v>0</v>
          </cell>
          <cell r="HI508">
            <v>0</v>
          </cell>
          <cell r="HJ508">
            <v>0</v>
          </cell>
          <cell r="HK508">
            <v>0</v>
          </cell>
          <cell r="HL508">
            <v>0</v>
          </cell>
          <cell r="HM508">
            <v>0</v>
          </cell>
          <cell r="HN508">
            <v>0</v>
          </cell>
          <cell r="HO508">
            <v>0</v>
          </cell>
          <cell r="HP508">
            <v>0</v>
          </cell>
          <cell r="HQ508">
            <v>0</v>
          </cell>
          <cell r="HR508">
            <v>0</v>
          </cell>
          <cell r="HS508">
            <v>0</v>
          </cell>
          <cell r="II508">
            <v>0</v>
          </cell>
          <cell r="IJ508">
            <v>0</v>
          </cell>
          <cell r="IK508">
            <v>0</v>
          </cell>
          <cell r="IL508">
            <v>0</v>
          </cell>
          <cell r="IM508">
            <v>0</v>
          </cell>
          <cell r="IN508">
            <v>0</v>
          </cell>
          <cell r="IO508">
            <v>0</v>
          </cell>
          <cell r="IP508">
            <v>0</v>
          </cell>
          <cell r="IQ508">
            <v>0</v>
          </cell>
          <cell r="IR508">
            <v>0</v>
          </cell>
          <cell r="IS508">
            <v>0</v>
          </cell>
          <cell r="IT508">
            <v>0</v>
          </cell>
        </row>
        <row r="509">
          <cell r="GS509">
            <v>0</v>
          </cell>
          <cell r="GT509">
            <v>0</v>
          </cell>
          <cell r="GU509">
            <v>0</v>
          </cell>
          <cell r="GV509">
            <v>0</v>
          </cell>
          <cell r="GW509">
            <v>0</v>
          </cell>
          <cell r="GX509">
            <v>0</v>
          </cell>
          <cell r="GY509">
            <v>0</v>
          </cell>
          <cell r="GZ509">
            <v>0</v>
          </cell>
          <cell r="HA509">
            <v>0</v>
          </cell>
          <cell r="HB509">
            <v>0</v>
          </cell>
          <cell r="HC509">
            <v>0</v>
          </cell>
          <cell r="HD509">
            <v>0</v>
          </cell>
          <cell r="HH509">
            <v>0</v>
          </cell>
          <cell r="HI509">
            <v>0</v>
          </cell>
          <cell r="HJ509">
            <v>0</v>
          </cell>
          <cell r="HK509">
            <v>0</v>
          </cell>
          <cell r="HL509">
            <v>0</v>
          </cell>
          <cell r="HM509">
            <v>0</v>
          </cell>
          <cell r="HN509">
            <v>0</v>
          </cell>
          <cell r="HO509">
            <v>0</v>
          </cell>
          <cell r="HP509">
            <v>0</v>
          </cell>
          <cell r="HQ509">
            <v>0</v>
          </cell>
          <cell r="HR509">
            <v>0</v>
          </cell>
          <cell r="HS509">
            <v>0</v>
          </cell>
          <cell r="II509">
            <v>0</v>
          </cell>
          <cell r="IJ509">
            <v>0</v>
          </cell>
          <cell r="IK509">
            <v>0</v>
          </cell>
          <cell r="IL509">
            <v>0</v>
          </cell>
          <cell r="IM509">
            <v>0</v>
          </cell>
          <cell r="IN509">
            <v>0</v>
          </cell>
          <cell r="IO509">
            <v>0</v>
          </cell>
          <cell r="IP509">
            <v>0</v>
          </cell>
          <cell r="IQ509">
            <v>0</v>
          </cell>
          <cell r="IR509">
            <v>0</v>
          </cell>
          <cell r="IS509">
            <v>0</v>
          </cell>
          <cell r="IT509">
            <v>0</v>
          </cell>
        </row>
        <row r="510">
          <cell r="GS510">
            <v>0</v>
          </cell>
          <cell r="GT510">
            <v>0</v>
          </cell>
          <cell r="GU510">
            <v>0</v>
          </cell>
          <cell r="GV510">
            <v>0</v>
          </cell>
          <cell r="GW510">
            <v>0</v>
          </cell>
          <cell r="GX510">
            <v>0</v>
          </cell>
          <cell r="GY510">
            <v>0</v>
          </cell>
          <cell r="GZ510">
            <v>0</v>
          </cell>
          <cell r="HA510">
            <v>0</v>
          </cell>
          <cell r="HB510">
            <v>0</v>
          </cell>
          <cell r="HC510">
            <v>0</v>
          </cell>
          <cell r="HD510">
            <v>0</v>
          </cell>
          <cell r="HH510">
            <v>0</v>
          </cell>
          <cell r="HI510">
            <v>0</v>
          </cell>
          <cell r="HJ510">
            <v>0</v>
          </cell>
          <cell r="HK510">
            <v>0</v>
          </cell>
          <cell r="HL510">
            <v>0</v>
          </cell>
          <cell r="HM510">
            <v>0</v>
          </cell>
          <cell r="HN510">
            <v>0</v>
          </cell>
          <cell r="HO510">
            <v>0</v>
          </cell>
          <cell r="HP510">
            <v>0</v>
          </cell>
          <cell r="HQ510">
            <v>0</v>
          </cell>
          <cell r="HR510">
            <v>0</v>
          </cell>
          <cell r="HS510">
            <v>0</v>
          </cell>
          <cell r="II510">
            <v>0</v>
          </cell>
          <cell r="IJ510">
            <v>0</v>
          </cell>
          <cell r="IK510">
            <v>0</v>
          </cell>
          <cell r="IL510">
            <v>0</v>
          </cell>
          <cell r="IM510">
            <v>0</v>
          </cell>
          <cell r="IN510">
            <v>0</v>
          </cell>
          <cell r="IO510">
            <v>0</v>
          </cell>
          <cell r="IP510">
            <v>0</v>
          </cell>
          <cell r="IQ510">
            <v>0</v>
          </cell>
          <cell r="IR510">
            <v>0</v>
          </cell>
          <cell r="IS510">
            <v>0</v>
          </cell>
          <cell r="IT510">
            <v>0</v>
          </cell>
        </row>
        <row r="511">
          <cell r="GS511">
            <v>0</v>
          </cell>
          <cell r="GT511">
            <v>0</v>
          </cell>
          <cell r="GU511">
            <v>0</v>
          </cell>
          <cell r="GV511">
            <v>0</v>
          </cell>
          <cell r="GW511">
            <v>0</v>
          </cell>
          <cell r="GX511">
            <v>0</v>
          </cell>
          <cell r="GY511">
            <v>0</v>
          </cell>
          <cell r="GZ511">
            <v>0</v>
          </cell>
          <cell r="HA511">
            <v>0</v>
          </cell>
          <cell r="HB511">
            <v>0</v>
          </cell>
          <cell r="HC511">
            <v>0</v>
          </cell>
          <cell r="HD511">
            <v>0</v>
          </cell>
          <cell r="HH511">
            <v>0</v>
          </cell>
          <cell r="HI511">
            <v>0</v>
          </cell>
          <cell r="HJ511">
            <v>0</v>
          </cell>
          <cell r="HK511">
            <v>0</v>
          </cell>
          <cell r="HL511">
            <v>0</v>
          </cell>
          <cell r="HM511">
            <v>0</v>
          </cell>
          <cell r="HN511">
            <v>0</v>
          </cell>
          <cell r="HO511">
            <v>0</v>
          </cell>
          <cell r="HP511">
            <v>0</v>
          </cell>
          <cell r="HQ511">
            <v>0</v>
          </cell>
          <cell r="HR511">
            <v>0</v>
          </cell>
          <cell r="HS511">
            <v>0</v>
          </cell>
          <cell r="II511">
            <v>0</v>
          </cell>
          <cell r="IJ511">
            <v>0</v>
          </cell>
          <cell r="IK511">
            <v>0</v>
          </cell>
          <cell r="IL511">
            <v>0</v>
          </cell>
          <cell r="IM511">
            <v>0</v>
          </cell>
          <cell r="IN511">
            <v>0</v>
          </cell>
          <cell r="IO511">
            <v>0</v>
          </cell>
          <cell r="IP511">
            <v>0</v>
          </cell>
          <cell r="IQ511">
            <v>0</v>
          </cell>
          <cell r="IR511">
            <v>0</v>
          </cell>
          <cell r="IS511">
            <v>0</v>
          </cell>
          <cell r="IT511">
            <v>0</v>
          </cell>
        </row>
        <row r="512">
          <cell r="GS512">
            <v>0</v>
          </cell>
          <cell r="GT512">
            <v>0</v>
          </cell>
          <cell r="GU512">
            <v>0</v>
          </cell>
          <cell r="GV512">
            <v>0</v>
          </cell>
          <cell r="GW512">
            <v>0</v>
          </cell>
          <cell r="GX512">
            <v>0</v>
          </cell>
          <cell r="GY512">
            <v>0</v>
          </cell>
          <cell r="GZ512">
            <v>0</v>
          </cell>
          <cell r="HA512">
            <v>0</v>
          </cell>
          <cell r="HB512">
            <v>0</v>
          </cell>
          <cell r="HC512">
            <v>0</v>
          </cell>
          <cell r="HD512">
            <v>0</v>
          </cell>
          <cell r="HH512">
            <v>0</v>
          </cell>
          <cell r="HI512">
            <v>0</v>
          </cell>
          <cell r="HJ512">
            <v>0</v>
          </cell>
          <cell r="HK512">
            <v>0</v>
          </cell>
          <cell r="HL512">
            <v>0</v>
          </cell>
          <cell r="HM512">
            <v>0</v>
          </cell>
          <cell r="HN512">
            <v>0</v>
          </cell>
          <cell r="HO512">
            <v>0</v>
          </cell>
          <cell r="HP512">
            <v>0</v>
          </cell>
          <cell r="HQ512">
            <v>0</v>
          </cell>
          <cell r="HR512">
            <v>0</v>
          </cell>
          <cell r="HS512">
            <v>0</v>
          </cell>
          <cell r="II512">
            <v>0</v>
          </cell>
          <cell r="IJ512">
            <v>0</v>
          </cell>
          <cell r="IK512">
            <v>0</v>
          </cell>
          <cell r="IL512">
            <v>0</v>
          </cell>
          <cell r="IM512">
            <v>0</v>
          </cell>
          <cell r="IN512">
            <v>0</v>
          </cell>
          <cell r="IO512">
            <v>0</v>
          </cell>
          <cell r="IP512">
            <v>0</v>
          </cell>
          <cell r="IQ512">
            <v>0</v>
          </cell>
          <cell r="IR512">
            <v>0</v>
          </cell>
          <cell r="IS512">
            <v>0</v>
          </cell>
          <cell r="IT512">
            <v>0</v>
          </cell>
        </row>
        <row r="513">
          <cell r="GS513">
            <v>0</v>
          </cell>
          <cell r="GT513">
            <v>0</v>
          </cell>
          <cell r="GU513">
            <v>0</v>
          </cell>
          <cell r="GV513">
            <v>0</v>
          </cell>
          <cell r="GW513">
            <v>0</v>
          </cell>
          <cell r="GX513">
            <v>0</v>
          </cell>
          <cell r="GY513">
            <v>0</v>
          </cell>
          <cell r="GZ513">
            <v>0</v>
          </cell>
          <cell r="HA513">
            <v>0</v>
          </cell>
          <cell r="HB513">
            <v>0</v>
          </cell>
          <cell r="HC513">
            <v>0</v>
          </cell>
          <cell r="HD513">
            <v>0</v>
          </cell>
          <cell r="HH513">
            <v>0</v>
          </cell>
          <cell r="HI513">
            <v>0</v>
          </cell>
          <cell r="HJ513">
            <v>0</v>
          </cell>
          <cell r="HK513">
            <v>0</v>
          </cell>
          <cell r="HL513">
            <v>0</v>
          </cell>
          <cell r="HM513">
            <v>0</v>
          </cell>
          <cell r="HN513">
            <v>0</v>
          </cell>
          <cell r="HO513">
            <v>0</v>
          </cell>
          <cell r="HP513">
            <v>0</v>
          </cell>
          <cell r="HQ513">
            <v>0</v>
          </cell>
          <cell r="HR513">
            <v>0</v>
          </cell>
          <cell r="HS513">
            <v>0</v>
          </cell>
          <cell r="II513">
            <v>0</v>
          </cell>
          <cell r="IJ513">
            <v>0</v>
          </cell>
          <cell r="IK513">
            <v>0</v>
          </cell>
          <cell r="IL513">
            <v>0</v>
          </cell>
          <cell r="IM513">
            <v>0</v>
          </cell>
          <cell r="IN513">
            <v>0</v>
          </cell>
          <cell r="IO513">
            <v>0</v>
          </cell>
          <cell r="IP513">
            <v>0</v>
          </cell>
          <cell r="IQ513">
            <v>0</v>
          </cell>
          <cell r="IR513">
            <v>0</v>
          </cell>
          <cell r="IS513">
            <v>0</v>
          </cell>
          <cell r="IT513">
            <v>0</v>
          </cell>
        </row>
        <row r="514">
          <cell r="GS514">
            <v>0</v>
          </cell>
          <cell r="GT514">
            <v>0</v>
          </cell>
          <cell r="GU514">
            <v>0</v>
          </cell>
          <cell r="GV514">
            <v>0</v>
          </cell>
          <cell r="GW514">
            <v>0</v>
          </cell>
          <cell r="GX514">
            <v>0</v>
          </cell>
          <cell r="GY514">
            <v>0</v>
          </cell>
          <cell r="GZ514">
            <v>0</v>
          </cell>
          <cell r="HA514">
            <v>0</v>
          </cell>
          <cell r="HB514">
            <v>0</v>
          </cell>
          <cell r="HC514">
            <v>0</v>
          </cell>
          <cell r="HD514">
            <v>0</v>
          </cell>
          <cell r="HH514">
            <v>0</v>
          </cell>
          <cell r="HI514">
            <v>0</v>
          </cell>
          <cell r="HJ514">
            <v>0</v>
          </cell>
          <cell r="HK514">
            <v>0</v>
          </cell>
          <cell r="HL514">
            <v>0</v>
          </cell>
          <cell r="HM514">
            <v>0</v>
          </cell>
          <cell r="HN514">
            <v>0</v>
          </cell>
          <cell r="HO514">
            <v>0</v>
          </cell>
          <cell r="HP514">
            <v>0</v>
          </cell>
          <cell r="HQ514">
            <v>0</v>
          </cell>
          <cell r="HR514">
            <v>0</v>
          </cell>
          <cell r="HS514">
            <v>0</v>
          </cell>
          <cell r="II514">
            <v>0</v>
          </cell>
          <cell r="IJ514">
            <v>0</v>
          </cell>
          <cell r="IK514">
            <v>0</v>
          </cell>
          <cell r="IL514">
            <v>0</v>
          </cell>
          <cell r="IM514">
            <v>0</v>
          </cell>
          <cell r="IN514">
            <v>0</v>
          </cell>
          <cell r="IO514">
            <v>0</v>
          </cell>
          <cell r="IP514">
            <v>0</v>
          </cell>
          <cell r="IQ514">
            <v>0</v>
          </cell>
          <cell r="IR514">
            <v>0</v>
          </cell>
          <cell r="IS514">
            <v>0</v>
          </cell>
          <cell r="IT514">
            <v>0</v>
          </cell>
        </row>
        <row r="515">
          <cell r="GS515">
            <v>0</v>
          </cell>
          <cell r="GT515">
            <v>0</v>
          </cell>
          <cell r="GU515">
            <v>0</v>
          </cell>
          <cell r="GV515">
            <v>0</v>
          </cell>
          <cell r="GW515">
            <v>0</v>
          </cell>
          <cell r="GX515">
            <v>0</v>
          </cell>
          <cell r="GY515">
            <v>0</v>
          </cell>
          <cell r="GZ515">
            <v>0</v>
          </cell>
          <cell r="HA515">
            <v>0</v>
          </cell>
          <cell r="HB515">
            <v>0</v>
          </cell>
          <cell r="HC515">
            <v>0</v>
          </cell>
          <cell r="HD515">
            <v>0</v>
          </cell>
          <cell r="HH515">
            <v>0</v>
          </cell>
          <cell r="HI515">
            <v>0</v>
          </cell>
          <cell r="HJ515">
            <v>0</v>
          </cell>
          <cell r="HK515">
            <v>0</v>
          </cell>
          <cell r="HL515">
            <v>0</v>
          </cell>
          <cell r="HM515">
            <v>0</v>
          </cell>
          <cell r="HN515">
            <v>0</v>
          </cell>
          <cell r="HO515">
            <v>0</v>
          </cell>
          <cell r="HP515">
            <v>0</v>
          </cell>
          <cell r="HQ515">
            <v>0</v>
          </cell>
          <cell r="HR515">
            <v>0</v>
          </cell>
          <cell r="HS515">
            <v>0</v>
          </cell>
          <cell r="II515">
            <v>0</v>
          </cell>
          <cell r="IJ515">
            <v>0</v>
          </cell>
          <cell r="IK515">
            <v>0</v>
          </cell>
          <cell r="IL515">
            <v>0</v>
          </cell>
          <cell r="IM515">
            <v>0</v>
          </cell>
          <cell r="IN515">
            <v>0</v>
          </cell>
          <cell r="IO515">
            <v>0</v>
          </cell>
          <cell r="IP515">
            <v>0</v>
          </cell>
          <cell r="IQ515">
            <v>0</v>
          </cell>
          <cell r="IR515">
            <v>0</v>
          </cell>
          <cell r="IS515">
            <v>0</v>
          </cell>
          <cell r="IT515">
            <v>0</v>
          </cell>
        </row>
        <row r="516">
          <cell r="GS516">
            <v>0</v>
          </cell>
          <cell r="GT516">
            <v>0</v>
          </cell>
          <cell r="GU516">
            <v>0</v>
          </cell>
          <cell r="GV516">
            <v>0</v>
          </cell>
          <cell r="GW516">
            <v>0</v>
          </cell>
          <cell r="GX516">
            <v>0</v>
          </cell>
          <cell r="GY516">
            <v>0</v>
          </cell>
          <cell r="GZ516">
            <v>0</v>
          </cell>
          <cell r="HA516">
            <v>0</v>
          </cell>
          <cell r="HB516">
            <v>0</v>
          </cell>
          <cell r="HC516">
            <v>0</v>
          </cell>
          <cell r="HD516">
            <v>0</v>
          </cell>
          <cell r="HH516">
            <v>0</v>
          </cell>
          <cell r="HI516">
            <v>0</v>
          </cell>
          <cell r="HJ516">
            <v>0</v>
          </cell>
          <cell r="HK516">
            <v>0</v>
          </cell>
          <cell r="HL516">
            <v>0</v>
          </cell>
          <cell r="HM516">
            <v>0</v>
          </cell>
          <cell r="HN516">
            <v>0</v>
          </cell>
          <cell r="HO516">
            <v>0</v>
          </cell>
          <cell r="HP516">
            <v>0</v>
          </cell>
          <cell r="HQ516">
            <v>0</v>
          </cell>
          <cell r="HR516">
            <v>0</v>
          </cell>
          <cell r="HS516">
            <v>0</v>
          </cell>
          <cell r="II516">
            <v>0</v>
          </cell>
          <cell r="IJ516">
            <v>0</v>
          </cell>
          <cell r="IK516">
            <v>0</v>
          </cell>
          <cell r="IL516">
            <v>0</v>
          </cell>
          <cell r="IM516">
            <v>0</v>
          </cell>
          <cell r="IN516">
            <v>0</v>
          </cell>
          <cell r="IO516">
            <v>0</v>
          </cell>
          <cell r="IP516">
            <v>0</v>
          </cell>
          <cell r="IQ516">
            <v>0</v>
          </cell>
          <cell r="IR516">
            <v>0</v>
          </cell>
          <cell r="IS516">
            <v>0</v>
          </cell>
          <cell r="IT516">
            <v>0</v>
          </cell>
        </row>
        <row r="517">
          <cell r="GS517">
            <v>0</v>
          </cell>
          <cell r="GT517">
            <v>0</v>
          </cell>
          <cell r="GU517">
            <v>0</v>
          </cell>
          <cell r="GV517">
            <v>0</v>
          </cell>
          <cell r="GW517">
            <v>0</v>
          </cell>
          <cell r="GX517">
            <v>0</v>
          </cell>
          <cell r="GY517">
            <v>0</v>
          </cell>
          <cell r="GZ517">
            <v>0</v>
          </cell>
          <cell r="HA517">
            <v>0</v>
          </cell>
          <cell r="HB517">
            <v>0</v>
          </cell>
          <cell r="HC517">
            <v>0</v>
          </cell>
          <cell r="HD517">
            <v>0</v>
          </cell>
          <cell r="HH517">
            <v>0</v>
          </cell>
          <cell r="HI517">
            <v>0</v>
          </cell>
          <cell r="HJ517">
            <v>0</v>
          </cell>
          <cell r="HK517">
            <v>0</v>
          </cell>
          <cell r="HL517">
            <v>0</v>
          </cell>
          <cell r="HM517">
            <v>0</v>
          </cell>
          <cell r="HN517">
            <v>0</v>
          </cell>
          <cell r="HO517">
            <v>0</v>
          </cell>
          <cell r="HP517">
            <v>0</v>
          </cell>
          <cell r="HQ517">
            <v>0</v>
          </cell>
          <cell r="HR517">
            <v>0</v>
          </cell>
          <cell r="HS517">
            <v>0</v>
          </cell>
          <cell r="II517">
            <v>0</v>
          </cell>
          <cell r="IJ517">
            <v>0</v>
          </cell>
          <cell r="IK517">
            <v>0</v>
          </cell>
          <cell r="IL517">
            <v>0</v>
          </cell>
          <cell r="IM517">
            <v>0</v>
          </cell>
          <cell r="IN517">
            <v>0</v>
          </cell>
          <cell r="IO517">
            <v>0</v>
          </cell>
          <cell r="IP517">
            <v>0</v>
          </cell>
          <cell r="IQ517">
            <v>0</v>
          </cell>
          <cell r="IR517">
            <v>0</v>
          </cell>
          <cell r="IS517">
            <v>0</v>
          </cell>
          <cell r="IT517">
            <v>0</v>
          </cell>
        </row>
        <row r="518">
          <cell r="GS518">
            <v>0</v>
          </cell>
          <cell r="GT518">
            <v>0</v>
          </cell>
          <cell r="GU518">
            <v>0</v>
          </cell>
          <cell r="GV518">
            <v>0</v>
          </cell>
          <cell r="GW518">
            <v>0</v>
          </cell>
          <cell r="GX518">
            <v>0</v>
          </cell>
          <cell r="GY518">
            <v>0</v>
          </cell>
          <cell r="GZ518">
            <v>0</v>
          </cell>
          <cell r="HA518">
            <v>0</v>
          </cell>
          <cell r="HB518">
            <v>0</v>
          </cell>
          <cell r="HC518">
            <v>0</v>
          </cell>
          <cell r="HD518">
            <v>0</v>
          </cell>
          <cell r="HH518">
            <v>0</v>
          </cell>
          <cell r="HI518">
            <v>0</v>
          </cell>
          <cell r="HJ518">
            <v>0</v>
          </cell>
          <cell r="HK518">
            <v>0</v>
          </cell>
          <cell r="HL518">
            <v>0</v>
          </cell>
          <cell r="HM518">
            <v>0</v>
          </cell>
          <cell r="HN518">
            <v>0</v>
          </cell>
          <cell r="HO518">
            <v>0</v>
          </cell>
          <cell r="HP518">
            <v>0</v>
          </cell>
          <cell r="HQ518">
            <v>0</v>
          </cell>
          <cell r="HR518">
            <v>0</v>
          </cell>
          <cell r="HS518">
            <v>0</v>
          </cell>
          <cell r="II518">
            <v>307.47000000000003</v>
          </cell>
          <cell r="IJ518">
            <v>621.47</v>
          </cell>
          <cell r="IK518">
            <v>966.86</v>
          </cell>
          <cell r="IL518">
            <v>1337.08</v>
          </cell>
          <cell r="IM518">
            <v>1679.16</v>
          </cell>
          <cell r="IN518">
            <v>2005.69</v>
          </cell>
          <cell r="IO518">
            <v>2387.89</v>
          </cell>
          <cell r="IP518">
            <v>2789.25</v>
          </cell>
          <cell r="IQ518">
            <v>3153.81</v>
          </cell>
          <cell r="IR518">
            <v>3568.22</v>
          </cell>
          <cell r="IS518">
            <v>3568.22</v>
          </cell>
          <cell r="IT518">
            <v>4236.59</v>
          </cell>
        </row>
        <row r="519">
          <cell r="GS519">
            <v>0</v>
          </cell>
          <cell r="GT519">
            <v>0</v>
          </cell>
          <cell r="GU519">
            <v>0</v>
          </cell>
          <cell r="GV519">
            <v>0</v>
          </cell>
          <cell r="GW519">
            <v>0</v>
          </cell>
          <cell r="GX519">
            <v>0</v>
          </cell>
          <cell r="GY519">
            <v>0</v>
          </cell>
          <cell r="GZ519">
            <v>0</v>
          </cell>
          <cell r="HA519">
            <v>0</v>
          </cell>
          <cell r="HB519">
            <v>0</v>
          </cell>
          <cell r="HC519">
            <v>0</v>
          </cell>
          <cell r="HD519">
            <v>0</v>
          </cell>
          <cell r="HH519">
            <v>0</v>
          </cell>
          <cell r="HI519">
            <v>0</v>
          </cell>
          <cell r="HJ519">
            <v>0</v>
          </cell>
          <cell r="HK519">
            <v>0</v>
          </cell>
          <cell r="HL519">
            <v>0</v>
          </cell>
          <cell r="HM519">
            <v>0</v>
          </cell>
          <cell r="HN519">
            <v>0</v>
          </cell>
          <cell r="HO519">
            <v>0</v>
          </cell>
          <cell r="HP519">
            <v>0</v>
          </cell>
          <cell r="HQ519">
            <v>0</v>
          </cell>
          <cell r="HR519">
            <v>0</v>
          </cell>
          <cell r="HS519">
            <v>0</v>
          </cell>
          <cell r="II519">
            <v>9.44</v>
          </cell>
          <cell r="IJ519">
            <v>19.329999999999927</v>
          </cell>
          <cell r="IK519">
            <v>30.62</v>
          </cell>
          <cell r="IL519">
            <v>43.850000000000136</v>
          </cell>
          <cell r="IM519">
            <v>92.560000000000173</v>
          </cell>
          <cell r="IN519">
            <v>101.65</v>
          </cell>
          <cell r="IO519">
            <v>110.39</v>
          </cell>
          <cell r="IP519">
            <v>121.1</v>
          </cell>
          <cell r="IQ519">
            <v>128.37</v>
          </cell>
          <cell r="IR519">
            <v>147.02000000000001</v>
          </cell>
          <cell r="IS519">
            <v>173.21</v>
          </cell>
          <cell r="IT519">
            <v>184.52</v>
          </cell>
        </row>
        <row r="520">
          <cell r="GS520">
            <v>0</v>
          </cell>
          <cell r="GT520">
            <v>0</v>
          </cell>
          <cell r="GU520">
            <v>0</v>
          </cell>
          <cell r="GV520">
            <v>0</v>
          </cell>
          <cell r="GW520">
            <v>0</v>
          </cell>
          <cell r="GX520">
            <v>0</v>
          </cell>
          <cell r="GY520">
            <v>0</v>
          </cell>
          <cell r="GZ520">
            <v>0</v>
          </cell>
          <cell r="HA520">
            <v>0</v>
          </cell>
          <cell r="HB520">
            <v>0</v>
          </cell>
          <cell r="HC520">
            <v>0</v>
          </cell>
          <cell r="HD520">
            <v>0</v>
          </cell>
          <cell r="HH520">
            <v>0</v>
          </cell>
          <cell r="HI520">
            <v>0</v>
          </cell>
          <cell r="HJ520">
            <v>0</v>
          </cell>
          <cell r="HK520">
            <v>0</v>
          </cell>
          <cell r="HL520">
            <v>0</v>
          </cell>
          <cell r="HM520">
            <v>0</v>
          </cell>
          <cell r="HN520">
            <v>0</v>
          </cell>
          <cell r="HO520">
            <v>0</v>
          </cell>
          <cell r="HP520">
            <v>0</v>
          </cell>
          <cell r="HQ520">
            <v>0</v>
          </cell>
          <cell r="HR520">
            <v>0</v>
          </cell>
          <cell r="HS520">
            <v>0</v>
          </cell>
          <cell r="II520">
            <v>0</v>
          </cell>
          <cell r="IJ520">
            <v>14.88</v>
          </cell>
          <cell r="IK520">
            <v>22.31</v>
          </cell>
          <cell r="IL520">
            <v>29.75</v>
          </cell>
          <cell r="IM520">
            <v>37.19</v>
          </cell>
          <cell r="IN520">
            <v>44.62</v>
          </cell>
          <cell r="IO520">
            <v>51.94</v>
          </cell>
          <cell r="IP520">
            <v>56.23</v>
          </cell>
          <cell r="IQ520">
            <v>66.290000000000006</v>
          </cell>
          <cell r="IR520">
            <v>72.58</v>
          </cell>
          <cell r="IS520">
            <v>78.34</v>
          </cell>
          <cell r="IT520">
            <v>62.64</v>
          </cell>
        </row>
        <row r="521">
          <cell r="GS521">
            <v>0</v>
          </cell>
          <cell r="GT521">
            <v>0</v>
          </cell>
          <cell r="GU521">
            <v>0</v>
          </cell>
          <cell r="GV521">
            <v>0</v>
          </cell>
          <cell r="GW521">
            <v>0</v>
          </cell>
          <cell r="GX521">
            <v>0</v>
          </cell>
          <cell r="GY521">
            <v>0</v>
          </cell>
          <cell r="GZ521">
            <v>0</v>
          </cell>
          <cell r="HA521">
            <v>0</v>
          </cell>
          <cell r="HB521">
            <v>0</v>
          </cell>
          <cell r="HC521">
            <v>0</v>
          </cell>
          <cell r="HD521">
            <v>0</v>
          </cell>
          <cell r="HH521">
            <v>0</v>
          </cell>
          <cell r="HI521">
            <v>0</v>
          </cell>
          <cell r="HJ521">
            <v>0</v>
          </cell>
          <cell r="HK521">
            <v>0</v>
          </cell>
          <cell r="HL521">
            <v>0</v>
          </cell>
          <cell r="HM521">
            <v>0</v>
          </cell>
          <cell r="HN521">
            <v>0</v>
          </cell>
          <cell r="HO521">
            <v>0</v>
          </cell>
          <cell r="HP521">
            <v>0</v>
          </cell>
          <cell r="HQ521">
            <v>0</v>
          </cell>
          <cell r="HR521">
            <v>0</v>
          </cell>
          <cell r="HS521">
            <v>0</v>
          </cell>
          <cell r="II521">
            <v>0</v>
          </cell>
          <cell r="IJ521">
            <v>0</v>
          </cell>
          <cell r="IK521">
            <v>0</v>
          </cell>
          <cell r="IL521">
            <v>0</v>
          </cell>
          <cell r="IM521">
            <v>0</v>
          </cell>
          <cell r="IN521">
            <v>0</v>
          </cell>
          <cell r="IO521">
            <v>0</v>
          </cell>
          <cell r="IP521">
            <v>0</v>
          </cell>
          <cell r="IQ521">
            <v>0</v>
          </cell>
          <cell r="IR521">
            <v>0</v>
          </cell>
          <cell r="IS521">
            <v>0</v>
          </cell>
          <cell r="IT521">
            <v>42.64</v>
          </cell>
        </row>
        <row r="522">
          <cell r="GS522">
            <v>0</v>
          </cell>
          <cell r="GT522">
            <v>0</v>
          </cell>
          <cell r="GU522">
            <v>0</v>
          </cell>
          <cell r="GV522">
            <v>0</v>
          </cell>
          <cell r="GW522">
            <v>0</v>
          </cell>
          <cell r="GX522">
            <v>0</v>
          </cell>
          <cell r="GY522">
            <v>0</v>
          </cell>
          <cell r="GZ522">
            <v>0</v>
          </cell>
          <cell r="HA522">
            <v>0</v>
          </cell>
          <cell r="HB522">
            <v>0</v>
          </cell>
          <cell r="HC522">
            <v>0</v>
          </cell>
          <cell r="HD522">
            <v>0</v>
          </cell>
          <cell r="HH522">
            <v>0</v>
          </cell>
          <cell r="HI522">
            <v>0</v>
          </cell>
          <cell r="HJ522">
            <v>0</v>
          </cell>
          <cell r="HK522">
            <v>0</v>
          </cell>
          <cell r="HL522">
            <v>0</v>
          </cell>
          <cell r="HM522">
            <v>0</v>
          </cell>
          <cell r="HN522">
            <v>0</v>
          </cell>
          <cell r="HO522">
            <v>0</v>
          </cell>
          <cell r="HP522">
            <v>0</v>
          </cell>
          <cell r="HQ522">
            <v>0</v>
          </cell>
          <cell r="HR522">
            <v>0</v>
          </cell>
          <cell r="HS522">
            <v>0</v>
          </cell>
          <cell r="II522">
            <v>0</v>
          </cell>
          <cell r="IJ522">
            <v>14.88</v>
          </cell>
          <cell r="IK522">
            <v>22.31</v>
          </cell>
          <cell r="IL522">
            <v>29.75</v>
          </cell>
          <cell r="IM522">
            <v>37.19</v>
          </cell>
          <cell r="IN522">
            <v>44.62</v>
          </cell>
          <cell r="IO522">
            <v>51.94</v>
          </cell>
          <cell r="IP522">
            <v>56.23</v>
          </cell>
          <cell r="IQ522">
            <v>66.290000000000006</v>
          </cell>
          <cell r="IR522">
            <v>72.58</v>
          </cell>
          <cell r="IS522">
            <v>78.34</v>
          </cell>
          <cell r="IT522">
            <v>20</v>
          </cell>
        </row>
        <row r="523">
          <cell r="GS523">
            <v>0</v>
          </cell>
          <cell r="GT523">
            <v>0</v>
          </cell>
          <cell r="GU523">
            <v>0</v>
          </cell>
          <cell r="GV523">
            <v>0</v>
          </cell>
          <cell r="GW523">
            <v>0</v>
          </cell>
          <cell r="GX523">
            <v>0</v>
          </cell>
          <cell r="GY523">
            <v>0</v>
          </cell>
          <cell r="GZ523">
            <v>0</v>
          </cell>
          <cell r="HA523">
            <v>0</v>
          </cell>
          <cell r="HB523">
            <v>0</v>
          </cell>
          <cell r="HC523">
            <v>0</v>
          </cell>
          <cell r="HD523">
            <v>0</v>
          </cell>
          <cell r="HH523">
            <v>0</v>
          </cell>
          <cell r="HI523">
            <v>0</v>
          </cell>
          <cell r="HJ523">
            <v>0</v>
          </cell>
          <cell r="HK523">
            <v>0</v>
          </cell>
          <cell r="HL523">
            <v>0</v>
          </cell>
          <cell r="HM523">
            <v>0</v>
          </cell>
          <cell r="HN523">
            <v>0</v>
          </cell>
          <cell r="HO523">
            <v>0</v>
          </cell>
          <cell r="HP523">
            <v>0</v>
          </cell>
          <cell r="HQ523">
            <v>0</v>
          </cell>
          <cell r="HR523">
            <v>0</v>
          </cell>
          <cell r="HS523">
            <v>0</v>
          </cell>
          <cell r="II523">
            <v>14.16</v>
          </cell>
          <cell r="IJ523">
            <v>34.4</v>
          </cell>
          <cell r="IK523">
            <v>1046.99</v>
          </cell>
          <cell r="IL523">
            <v>1080.43</v>
          </cell>
          <cell r="IM523">
            <v>1102.8</v>
          </cell>
          <cell r="IN523">
            <v>1124.6200000000001</v>
          </cell>
          <cell r="IO523">
            <v>1139.6000000000001</v>
          </cell>
          <cell r="IP523">
            <v>1159.1200000000001</v>
          </cell>
          <cell r="IQ523">
            <v>1172.27</v>
          </cell>
          <cell r="IR523">
            <v>1193.8700000000001</v>
          </cell>
          <cell r="IS523">
            <v>1208.29</v>
          </cell>
          <cell r="IT523">
            <v>1203.47</v>
          </cell>
        </row>
        <row r="524">
          <cell r="GS524">
            <v>0</v>
          </cell>
          <cell r="GT524">
            <v>0</v>
          </cell>
          <cell r="GU524">
            <v>0</v>
          </cell>
          <cell r="GV524">
            <v>0</v>
          </cell>
          <cell r="GW524">
            <v>0</v>
          </cell>
          <cell r="GX524">
            <v>0</v>
          </cell>
          <cell r="GY524">
            <v>0</v>
          </cell>
          <cell r="GZ524">
            <v>0</v>
          </cell>
          <cell r="HA524">
            <v>0</v>
          </cell>
          <cell r="HB524">
            <v>0</v>
          </cell>
          <cell r="HC524">
            <v>0</v>
          </cell>
          <cell r="HD524">
            <v>0</v>
          </cell>
          <cell r="HH524">
            <v>0</v>
          </cell>
          <cell r="HI524">
            <v>0</v>
          </cell>
          <cell r="HJ524">
            <v>0</v>
          </cell>
          <cell r="HK524">
            <v>0</v>
          </cell>
          <cell r="HL524">
            <v>0</v>
          </cell>
          <cell r="HM524">
            <v>0</v>
          </cell>
          <cell r="HN524">
            <v>0</v>
          </cell>
          <cell r="HO524">
            <v>0</v>
          </cell>
          <cell r="HP524">
            <v>0</v>
          </cell>
          <cell r="HQ524">
            <v>0</v>
          </cell>
          <cell r="HR524">
            <v>0</v>
          </cell>
          <cell r="HS524">
            <v>0</v>
          </cell>
          <cell r="II524">
            <v>0</v>
          </cell>
          <cell r="IJ524">
            <v>0</v>
          </cell>
          <cell r="IK524">
            <v>0</v>
          </cell>
          <cell r="IL524">
            <v>0</v>
          </cell>
          <cell r="IM524">
            <v>0</v>
          </cell>
          <cell r="IN524">
            <v>0</v>
          </cell>
          <cell r="IO524">
            <v>0</v>
          </cell>
          <cell r="IP524">
            <v>0</v>
          </cell>
          <cell r="IQ524">
            <v>0</v>
          </cell>
          <cell r="IR524">
            <v>0</v>
          </cell>
          <cell r="IS524">
            <v>0</v>
          </cell>
          <cell r="IT524">
            <v>0</v>
          </cell>
        </row>
        <row r="525">
          <cell r="GS525">
            <v>0</v>
          </cell>
          <cell r="GT525">
            <v>0</v>
          </cell>
          <cell r="GU525">
            <v>0</v>
          </cell>
          <cell r="GV525">
            <v>0</v>
          </cell>
          <cell r="GW525">
            <v>0</v>
          </cell>
          <cell r="GX525">
            <v>0</v>
          </cell>
          <cell r="GY525">
            <v>0</v>
          </cell>
          <cell r="GZ525">
            <v>0</v>
          </cell>
          <cell r="HA525">
            <v>0</v>
          </cell>
          <cell r="HB525">
            <v>0</v>
          </cell>
          <cell r="HC525">
            <v>0</v>
          </cell>
          <cell r="HD525">
            <v>0</v>
          </cell>
          <cell r="HH525">
            <v>0</v>
          </cell>
          <cell r="HI525">
            <v>0</v>
          </cell>
          <cell r="HJ525">
            <v>0</v>
          </cell>
          <cell r="HK525">
            <v>0</v>
          </cell>
          <cell r="HL525">
            <v>0</v>
          </cell>
          <cell r="HM525">
            <v>0</v>
          </cell>
          <cell r="HN525">
            <v>0</v>
          </cell>
          <cell r="HO525">
            <v>0</v>
          </cell>
          <cell r="HP525">
            <v>0</v>
          </cell>
          <cell r="HQ525">
            <v>0</v>
          </cell>
          <cell r="HR525">
            <v>0</v>
          </cell>
          <cell r="HS525">
            <v>0</v>
          </cell>
          <cell r="II525">
            <v>0</v>
          </cell>
          <cell r="IJ525">
            <v>0</v>
          </cell>
          <cell r="IK525">
            <v>0</v>
          </cell>
          <cell r="IL525">
            <v>0</v>
          </cell>
          <cell r="IM525">
            <v>0</v>
          </cell>
          <cell r="IN525">
            <v>0</v>
          </cell>
          <cell r="IO525">
            <v>0</v>
          </cell>
          <cell r="IP525">
            <v>0</v>
          </cell>
          <cell r="IQ525">
            <v>0</v>
          </cell>
          <cell r="IR525">
            <v>0</v>
          </cell>
          <cell r="IS525">
            <v>0</v>
          </cell>
          <cell r="IT525">
            <v>0</v>
          </cell>
        </row>
        <row r="526">
          <cell r="GS526">
            <v>0</v>
          </cell>
          <cell r="GT526">
            <v>0</v>
          </cell>
          <cell r="GU526">
            <v>0</v>
          </cell>
          <cell r="GV526">
            <v>0</v>
          </cell>
          <cell r="GW526">
            <v>0</v>
          </cell>
          <cell r="GX526">
            <v>0</v>
          </cell>
          <cell r="GY526">
            <v>0</v>
          </cell>
          <cell r="GZ526">
            <v>0</v>
          </cell>
          <cell r="HA526">
            <v>0</v>
          </cell>
          <cell r="HB526">
            <v>0</v>
          </cell>
          <cell r="HC526">
            <v>0</v>
          </cell>
          <cell r="HD526">
            <v>0</v>
          </cell>
          <cell r="HH526">
            <v>0</v>
          </cell>
          <cell r="HI526">
            <v>0</v>
          </cell>
          <cell r="HJ526">
            <v>0</v>
          </cell>
          <cell r="HK526">
            <v>0</v>
          </cell>
          <cell r="HL526">
            <v>0</v>
          </cell>
          <cell r="HM526">
            <v>0</v>
          </cell>
          <cell r="HN526">
            <v>0</v>
          </cell>
          <cell r="HO526">
            <v>0</v>
          </cell>
          <cell r="HP526">
            <v>0</v>
          </cell>
          <cell r="HQ526">
            <v>0</v>
          </cell>
          <cell r="HR526">
            <v>0</v>
          </cell>
          <cell r="HS526">
            <v>0</v>
          </cell>
          <cell r="II526">
            <v>0</v>
          </cell>
          <cell r="IJ526">
            <v>0</v>
          </cell>
          <cell r="IK526">
            <v>0</v>
          </cell>
          <cell r="IL526">
            <v>0</v>
          </cell>
          <cell r="IM526">
            <v>0</v>
          </cell>
          <cell r="IN526">
            <v>0</v>
          </cell>
          <cell r="IO526">
            <v>0</v>
          </cell>
          <cell r="IP526">
            <v>0</v>
          </cell>
          <cell r="IQ526">
            <v>0</v>
          </cell>
          <cell r="IR526">
            <v>0</v>
          </cell>
          <cell r="IS526">
            <v>0</v>
          </cell>
          <cell r="IT526">
            <v>0</v>
          </cell>
        </row>
        <row r="527">
          <cell r="GS527">
            <v>0</v>
          </cell>
          <cell r="GT527">
            <v>0</v>
          </cell>
          <cell r="GU527">
            <v>0</v>
          </cell>
          <cell r="GV527">
            <v>0</v>
          </cell>
          <cell r="GW527">
            <v>0</v>
          </cell>
          <cell r="GX527">
            <v>0</v>
          </cell>
          <cell r="GY527">
            <v>0</v>
          </cell>
          <cell r="GZ527">
            <v>0</v>
          </cell>
          <cell r="HA527">
            <v>0</v>
          </cell>
          <cell r="HB527">
            <v>0</v>
          </cell>
          <cell r="HC527">
            <v>0</v>
          </cell>
          <cell r="HD527">
            <v>0</v>
          </cell>
          <cell r="HH527">
            <v>0</v>
          </cell>
          <cell r="HI527">
            <v>0</v>
          </cell>
          <cell r="HJ527">
            <v>0</v>
          </cell>
          <cell r="HK527">
            <v>0</v>
          </cell>
          <cell r="HL527">
            <v>0</v>
          </cell>
          <cell r="HM527">
            <v>0</v>
          </cell>
          <cell r="HN527">
            <v>0</v>
          </cell>
          <cell r="HO527">
            <v>0</v>
          </cell>
          <cell r="HP527">
            <v>0</v>
          </cell>
          <cell r="HQ527">
            <v>0</v>
          </cell>
          <cell r="HR527">
            <v>0</v>
          </cell>
          <cell r="HS527">
            <v>0</v>
          </cell>
          <cell r="II527">
            <v>0</v>
          </cell>
          <cell r="IJ527">
            <v>0</v>
          </cell>
          <cell r="IK527">
            <v>1000.2</v>
          </cell>
          <cell r="IL527">
            <v>1000.2</v>
          </cell>
          <cell r="IM527">
            <v>1000.2</v>
          </cell>
          <cell r="IN527">
            <v>1000.2</v>
          </cell>
          <cell r="IO527">
            <v>1000.2</v>
          </cell>
          <cell r="IP527">
            <v>1000.2</v>
          </cell>
          <cell r="IQ527">
            <v>1000.2</v>
          </cell>
          <cell r="IR527">
            <v>1000.2</v>
          </cell>
          <cell r="IS527">
            <v>1000.2</v>
          </cell>
          <cell r="IT527">
            <v>1000.31</v>
          </cell>
        </row>
        <row r="528">
          <cell r="GS528">
            <v>0</v>
          </cell>
          <cell r="GT528">
            <v>0</v>
          </cell>
          <cell r="GU528">
            <v>0</v>
          </cell>
          <cell r="GV528">
            <v>0</v>
          </cell>
          <cell r="GW528">
            <v>0</v>
          </cell>
          <cell r="GX528">
            <v>0</v>
          </cell>
          <cell r="GY528">
            <v>0</v>
          </cell>
          <cell r="GZ528">
            <v>0</v>
          </cell>
          <cell r="HA528">
            <v>0</v>
          </cell>
          <cell r="HB528">
            <v>0</v>
          </cell>
          <cell r="HC528">
            <v>0</v>
          </cell>
          <cell r="HD528">
            <v>0</v>
          </cell>
          <cell r="HH528">
            <v>0</v>
          </cell>
          <cell r="HI528">
            <v>0</v>
          </cell>
          <cell r="HJ528">
            <v>0</v>
          </cell>
          <cell r="HK528">
            <v>0</v>
          </cell>
          <cell r="HL528">
            <v>0</v>
          </cell>
          <cell r="HM528">
            <v>0</v>
          </cell>
          <cell r="HN528">
            <v>0</v>
          </cell>
          <cell r="HO528">
            <v>0</v>
          </cell>
          <cell r="HP528">
            <v>0</v>
          </cell>
          <cell r="HQ528">
            <v>0</v>
          </cell>
          <cell r="HR528">
            <v>0</v>
          </cell>
          <cell r="HS528">
            <v>0</v>
          </cell>
          <cell r="II528">
            <v>0</v>
          </cell>
          <cell r="IJ528">
            <v>0</v>
          </cell>
          <cell r="IK528">
            <v>0</v>
          </cell>
          <cell r="IL528">
            <v>0</v>
          </cell>
          <cell r="IM528">
            <v>0</v>
          </cell>
          <cell r="IN528">
            <v>0</v>
          </cell>
          <cell r="IO528">
            <v>0</v>
          </cell>
          <cell r="IP528">
            <v>0</v>
          </cell>
          <cell r="IQ528">
            <v>0</v>
          </cell>
          <cell r="IR528">
            <v>0</v>
          </cell>
          <cell r="IS528">
            <v>0</v>
          </cell>
          <cell r="IT528">
            <v>0</v>
          </cell>
        </row>
        <row r="529">
          <cell r="GS529">
            <v>0</v>
          </cell>
          <cell r="GT529">
            <v>0</v>
          </cell>
          <cell r="GU529">
            <v>0</v>
          </cell>
          <cell r="GV529">
            <v>0</v>
          </cell>
          <cell r="GW529">
            <v>0</v>
          </cell>
          <cell r="GX529">
            <v>0</v>
          </cell>
          <cell r="GY529">
            <v>0</v>
          </cell>
          <cell r="GZ529">
            <v>0</v>
          </cell>
          <cell r="HA529">
            <v>0</v>
          </cell>
          <cell r="HB529">
            <v>0</v>
          </cell>
          <cell r="HC529">
            <v>0</v>
          </cell>
          <cell r="HD529">
            <v>0</v>
          </cell>
          <cell r="HH529">
            <v>0</v>
          </cell>
          <cell r="HI529">
            <v>0</v>
          </cell>
          <cell r="HJ529">
            <v>0</v>
          </cell>
          <cell r="HK529">
            <v>0</v>
          </cell>
          <cell r="HL529">
            <v>0</v>
          </cell>
          <cell r="HM529">
            <v>0</v>
          </cell>
          <cell r="HN529">
            <v>0</v>
          </cell>
          <cell r="HO529">
            <v>0</v>
          </cell>
          <cell r="HP529">
            <v>0</v>
          </cell>
          <cell r="HQ529">
            <v>0</v>
          </cell>
          <cell r="HR529">
            <v>0</v>
          </cell>
          <cell r="HS529">
            <v>0</v>
          </cell>
          <cell r="II529">
            <v>0</v>
          </cell>
          <cell r="IJ529">
            <v>0</v>
          </cell>
          <cell r="IK529">
            <v>0</v>
          </cell>
          <cell r="IL529">
            <v>0</v>
          </cell>
          <cell r="IM529">
            <v>0</v>
          </cell>
          <cell r="IN529">
            <v>0</v>
          </cell>
          <cell r="IO529">
            <v>0</v>
          </cell>
          <cell r="IP529">
            <v>0</v>
          </cell>
          <cell r="IQ529">
            <v>0</v>
          </cell>
          <cell r="IR529">
            <v>0</v>
          </cell>
          <cell r="IS529">
            <v>0</v>
          </cell>
          <cell r="IT529">
            <v>0</v>
          </cell>
        </row>
        <row r="530">
          <cell r="GS530">
            <v>0</v>
          </cell>
          <cell r="GT530">
            <v>0</v>
          </cell>
          <cell r="GU530">
            <v>0</v>
          </cell>
          <cell r="GV530">
            <v>0</v>
          </cell>
          <cell r="GW530">
            <v>0</v>
          </cell>
          <cell r="GX530">
            <v>0</v>
          </cell>
          <cell r="GY530">
            <v>0</v>
          </cell>
          <cell r="GZ530">
            <v>0</v>
          </cell>
          <cell r="HA530">
            <v>0</v>
          </cell>
          <cell r="HB530">
            <v>0</v>
          </cell>
          <cell r="HC530">
            <v>0</v>
          </cell>
          <cell r="HD530">
            <v>0</v>
          </cell>
          <cell r="HH530">
            <v>0</v>
          </cell>
          <cell r="HI530">
            <v>0</v>
          </cell>
          <cell r="HJ530">
            <v>0</v>
          </cell>
          <cell r="HK530">
            <v>0</v>
          </cell>
          <cell r="HL530">
            <v>0</v>
          </cell>
          <cell r="HM530">
            <v>0</v>
          </cell>
          <cell r="HN530">
            <v>0</v>
          </cell>
          <cell r="HO530">
            <v>0</v>
          </cell>
          <cell r="HP530">
            <v>0</v>
          </cell>
          <cell r="HQ530">
            <v>0</v>
          </cell>
          <cell r="HR530">
            <v>0</v>
          </cell>
          <cell r="HS530">
            <v>0</v>
          </cell>
          <cell r="II530">
            <v>0</v>
          </cell>
          <cell r="IJ530">
            <v>0</v>
          </cell>
          <cell r="IK530">
            <v>0</v>
          </cell>
          <cell r="IL530">
            <v>0</v>
          </cell>
          <cell r="IM530">
            <v>0</v>
          </cell>
          <cell r="IN530">
            <v>0</v>
          </cell>
          <cell r="IO530">
            <v>0</v>
          </cell>
          <cell r="IP530">
            <v>0</v>
          </cell>
          <cell r="IQ530">
            <v>0</v>
          </cell>
          <cell r="IR530">
            <v>0</v>
          </cell>
          <cell r="IS530">
            <v>0</v>
          </cell>
          <cell r="IT530">
            <v>0</v>
          </cell>
        </row>
        <row r="531">
          <cell r="GS531">
            <v>0</v>
          </cell>
          <cell r="GT531">
            <v>0</v>
          </cell>
          <cell r="GU531">
            <v>0</v>
          </cell>
          <cell r="GV531">
            <v>0</v>
          </cell>
          <cell r="GW531">
            <v>0</v>
          </cell>
          <cell r="GX531">
            <v>0</v>
          </cell>
          <cell r="GY531">
            <v>0</v>
          </cell>
          <cell r="GZ531">
            <v>0</v>
          </cell>
          <cell r="HA531">
            <v>0</v>
          </cell>
          <cell r="HB531">
            <v>0</v>
          </cell>
          <cell r="HC531">
            <v>0</v>
          </cell>
          <cell r="HD531">
            <v>0</v>
          </cell>
          <cell r="HH531">
            <v>0</v>
          </cell>
          <cell r="HI531">
            <v>0</v>
          </cell>
          <cell r="HJ531">
            <v>0</v>
          </cell>
          <cell r="HK531">
            <v>0</v>
          </cell>
          <cell r="HL531">
            <v>0</v>
          </cell>
          <cell r="HM531">
            <v>0</v>
          </cell>
          <cell r="HN531">
            <v>0</v>
          </cell>
          <cell r="HO531">
            <v>0</v>
          </cell>
          <cell r="HP531">
            <v>0</v>
          </cell>
          <cell r="HQ531">
            <v>0</v>
          </cell>
          <cell r="HR531">
            <v>0</v>
          </cell>
          <cell r="HS531">
            <v>0</v>
          </cell>
          <cell r="II531">
            <v>0</v>
          </cell>
          <cell r="IJ531">
            <v>0</v>
          </cell>
          <cell r="IK531">
            <v>0</v>
          </cell>
          <cell r="IL531">
            <v>0</v>
          </cell>
          <cell r="IM531">
            <v>0</v>
          </cell>
          <cell r="IN531">
            <v>0</v>
          </cell>
          <cell r="IO531">
            <v>0</v>
          </cell>
          <cell r="IP531">
            <v>0</v>
          </cell>
          <cell r="IQ531">
            <v>0</v>
          </cell>
          <cell r="IR531">
            <v>0</v>
          </cell>
          <cell r="IS531">
            <v>0</v>
          </cell>
          <cell r="IT531">
            <v>0</v>
          </cell>
        </row>
        <row r="532">
          <cell r="GS532">
            <v>0</v>
          </cell>
          <cell r="GT532">
            <v>0</v>
          </cell>
          <cell r="GU532">
            <v>0</v>
          </cell>
          <cell r="GV532">
            <v>0</v>
          </cell>
          <cell r="GW532">
            <v>0</v>
          </cell>
          <cell r="GX532">
            <v>0</v>
          </cell>
          <cell r="GY532">
            <v>0</v>
          </cell>
          <cell r="GZ532">
            <v>0</v>
          </cell>
          <cell r="HA532">
            <v>0</v>
          </cell>
          <cell r="HB532">
            <v>0</v>
          </cell>
          <cell r="HC532">
            <v>0</v>
          </cell>
          <cell r="HD532">
            <v>0</v>
          </cell>
          <cell r="HH532">
            <v>0</v>
          </cell>
          <cell r="HI532">
            <v>0</v>
          </cell>
          <cell r="HJ532">
            <v>0</v>
          </cell>
          <cell r="HK532">
            <v>0</v>
          </cell>
          <cell r="HL532">
            <v>0</v>
          </cell>
          <cell r="HM532">
            <v>0</v>
          </cell>
          <cell r="HN532">
            <v>0</v>
          </cell>
          <cell r="HO532">
            <v>0</v>
          </cell>
          <cell r="HP532">
            <v>0</v>
          </cell>
          <cell r="HQ532">
            <v>0</v>
          </cell>
          <cell r="HR532">
            <v>0</v>
          </cell>
          <cell r="HS532">
            <v>0</v>
          </cell>
          <cell r="II532">
            <v>0</v>
          </cell>
          <cell r="IJ532">
            <v>0</v>
          </cell>
          <cell r="IK532">
            <v>0</v>
          </cell>
          <cell r="IL532">
            <v>0</v>
          </cell>
          <cell r="IM532">
            <v>0</v>
          </cell>
          <cell r="IN532">
            <v>0</v>
          </cell>
          <cell r="IO532">
            <v>0</v>
          </cell>
          <cell r="IP532">
            <v>0</v>
          </cell>
          <cell r="IQ532">
            <v>0</v>
          </cell>
          <cell r="IR532">
            <v>0</v>
          </cell>
          <cell r="IS532">
            <v>0</v>
          </cell>
          <cell r="IT532">
            <v>0</v>
          </cell>
        </row>
        <row r="533">
          <cell r="GS533">
            <v>0</v>
          </cell>
          <cell r="GT533">
            <v>0</v>
          </cell>
          <cell r="GU533">
            <v>0</v>
          </cell>
          <cell r="GV533">
            <v>0</v>
          </cell>
          <cell r="GW533">
            <v>0</v>
          </cell>
          <cell r="GX533">
            <v>0</v>
          </cell>
          <cell r="GY533">
            <v>0</v>
          </cell>
          <cell r="GZ533">
            <v>0</v>
          </cell>
          <cell r="HA533">
            <v>0</v>
          </cell>
          <cell r="HB533">
            <v>0</v>
          </cell>
          <cell r="HC533">
            <v>0</v>
          </cell>
          <cell r="HD533">
            <v>0</v>
          </cell>
          <cell r="HH533">
            <v>0</v>
          </cell>
          <cell r="HI533">
            <v>0</v>
          </cell>
          <cell r="HJ533">
            <v>0</v>
          </cell>
          <cell r="HK533">
            <v>0</v>
          </cell>
          <cell r="HL533">
            <v>0</v>
          </cell>
          <cell r="HM533">
            <v>0</v>
          </cell>
          <cell r="HN533">
            <v>0</v>
          </cell>
          <cell r="HO533">
            <v>0</v>
          </cell>
          <cell r="HP533">
            <v>0</v>
          </cell>
          <cell r="HQ533">
            <v>0</v>
          </cell>
          <cell r="HR533">
            <v>0</v>
          </cell>
          <cell r="HS533">
            <v>0</v>
          </cell>
          <cell r="II533">
            <v>0</v>
          </cell>
          <cell r="IJ533">
            <v>0</v>
          </cell>
          <cell r="IK533">
            <v>0</v>
          </cell>
          <cell r="IL533">
            <v>0</v>
          </cell>
          <cell r="IM533">
            <v>0</v>
          </cell>
          <cell r="IN533">
            <v>0</v>
          </cell>
          <cell r="IO533">
            <v>0</v>
          </cell>
          <cell r="IP533">
            <v>0</v>
          </cell>
          <cell r="IQ533">
            <v>0</v>
          </cell>
          <cell r="IR533">
            <v>0</v>
          </cell>
          <cell r="IS533">
            <v>0</v>
          </cell>
          <cell r="IT533">
            <v>0</v>
          </cell>
        </row>
        <row r="534">
          <cell r="GS534">
            <v>0</v>
          </cell>
          <cell r="GT534">
            <v>0</v>
          </cell>
          <cell r="GU534">
            <v>0</v>
          </cell>
          <cell r="GV534">
            <v>0</v>
          </cell>
          <cell r="GW534">
            <v>0</v>
          </cell>
          <cell r="GX534">
            <v>0</v>
          </cell>
          <cell r="GY534">
            <v>0</v>
          </cell>
          <cell r="GZ534">
            <v>0</v>
          </cell>
          <cell r="HA534">
            <v>0</v>
          </cell>
          <cell r="HB534">
            <v>0</v>
          </cell>
          <cell r="HC534">
            <v>0</v>
          </cell>
          <cell r="HD534">
            <v>0</v>
          </cell>
          <cell r="HH534">
            <v>0</v>
          </cell>
          <cell r="HI534">
            <v>0</v>
          </cell>
          <cell r="HJ534">
            <v>0</v>
          </cell>
          <cell r="HK534">
            <v>0</v>
          </cell>
          <cell r="HL534">
            <v>0</v>
          </cell>
          <cell r="HM534">
            <v>0</v>
          </cell>
          <cell r="HN534">
            <v>0</v>
          </cell>
          <cell r="HO534">
            <v>0</v>
          </cell>
          <cell r="HP534">
            <v>0</v>
          </cell>
          <cell r="HQ534">
            <v>0</v>
          </cell>
          <cell r="HR534">
            <v>0</v>
          </cell>
          <cell r="HS534">
            <v>0</v>
          </cell>
          <cell r="II534">
            <v>0</v>
          </cell>
          <cell r="IJ534">
            <v>0</v>
          </cell>
          <cell r="IK534">
            <v>0</v>
          </cell>
          <cell r="IL534">
            <v>0</v>
          </cell>
          <cell r="IM534">
            <v>0</v>
          </cell>
          <cell r="IN534">
            <v>0</v>
          </cell>
          <cell r="IO534">
            <v>0</v>
          </cell>
          <cell r="IP534">
            <v>0</v>
          </cell>
          <cell r="IQ534">
            <v>0</v>
          </cell>
          <cell r="IR534">
            <v>0</v>
          </cell>
          <cell r="IS534">
            <v>0</v>
          </cell>
          <cell r="IT534">
            <v>0</v>
          </cell>
        </row>
        <row r="535">
          <cell r="GS535">
            <v>0</v>
          </cell>
          <cell r="GT535">
            <v>0</v>
          </cell>
          <cell r="GU535">
            <v>0</v>
          </cell>
          <cell r="GV535">
            <v>0</v>
          </cell>
          <cell r="GW535">
            <v>0</v>
          </cell>
          <cell r="GX535">
            <v>0</v>
          </cell>
          <cell r="GY535">
            <v>0</v>
          </cell>
          <cell r="GZ535">
            <v>0</v>
          </cell>
          <cell r="HA535">
            <v>0</v>
          </cell>
          <cell r="HB535">
            <v>0</v>
          </cell>
          <cell r="HC535">
            <v>0</v>
          </cell>
          <cell r="HD535">
            <v>0</v>
          </cell>
          <cell r="HH535">
            <v>0</v>
          </cell>
          <cell r="HI535">
            <v>0</v>
          </cell>
          <cell r="HJ535">
            <v>0</v>
          </cell>
          <cell r="HK535">
            <v>0</v>
          </cell>
          <cell r="HL535">
            <v>0</v>
          </cell>
          <cell r="HM535">
            <v>0</v>
          </cell>
          <cell r="HN535">
            <v>0</v>
          </cell>
          <cell r="HO535">
            <v>0</v>
          </cell>
          <cell r="HP535">
            <v>0</v>
          </cell>
          <cell r="HQ535">
            <v>0</v>
          </cell>
          <cell r="HR535">
            <v>0</v>
          </cell>
          <cell r="HS535">
            <v>0</v>
          </cell>
          <cell r="II535">
            <v>0</v>
          </cell>
          <cell r="IJ535">
            <v>0</v>
          </cell>
          <cell r="IK535">
            <v>0</v>
          </cell>
          <cell r="IL535">
            <v>0</v>
          </cell>
          <cell r="IM535">
            <v>0</v>
          </cell>
          <cell r="IN535">
            <v>0</v>
          </cell>
          <cell r="IO535">
            <v>0</v>
          </cell>
          <cell r="IP535">
            <v>0</v>
          </cell>
          <cell r="IQ535">
            <v>0</v>
          </cell>
          <cell r="IR535">
            <v>0</v>
          </cell>
          <cell r="IS535">
            <v>0</v>
          </cell>
          <cell r="IT535">
            <v>0</v>
          </cell>
        </row>
        <row r="536">
          <cell r="GS536">
            <v>0</v>
          </cell>
          <cell r="GT536">
            <v>0</v>
          </cell>
          <cell r="GU536">
            <v>0</v>
          </cell>
          <cell r="GV536">
            <v>0</v>
          </cell>
          <cell r="GW536">
            <v>0</v>
          </cell>
          <cell r="GX536">
            <v>0</v>
          </cell>
          <cell r="GY536">
            <v>0</v>
          </cell>
          <cell r="GZ536">
            <v>0</v>
          </cell>
          <cell r="HA536">
            <v>0</v>
          </cell>
          <cell r="HB536">
            <v>0</v>
          </cell>
          <cell r="HC536">
            <v>0</v>
          </cell>
          <cell r="HD536">
            <v>0</v>
          </cell>
          <cell r="HH536">
            <v>0</v>
          </cell>
          <cell r="HI536">
            <v>0</v>
          </cell>
          <cell r="HJ536">
            <v>0</v>
          </cell>
          <cell r="HK536">
            <v>0</v>
          </cell>
          <cell r="HL536">
            <v>0</v>
          </cell>
          <cell r="HM536">
            <v>0</v>
          </cell>
          <cell r="HN536">
            <v>0</v>
          </cell>
          <cell r="HO536">
            <v>0</v>
          </cell>
          <cell r="HP536">
            <v>0</v>
          </cell>
          <cell r="HQ536">
            <v>0</v>
          </cell>
          <cell r="HR536">
            <v>0</v>
          </cell>
          <cell r="HS536">
            <v>0</v>
          </cell>
          <cell r="II536">
            <v>0</v>
          </cell>
          <cell r="IJ536">
            <v>0</v>
          </cell>
          <cell r="IK536">
            <v>0</v>
          </cell>
          <cell r="IL536">
            <v>0</v>
          </cell>
          <cell r="IM536">
            <v>0</v>
          </cell>
          <cell r="IN536">
            <v>0</v>
          </cell>
          <cell r="IO536">
            <v>0</v>
          </cell>
          <cell r="IP536">
            <v>0</v>
          </cell>
          <cell r="IQ536">
            <v>0</v>
          </cell>
          <cell r="IR536">
            <v>0</v>
          </cell>
          <cell r="IS536">
            <v>0</v>
          </cell>
          <cell r="IT536">
            <v>0</v>
          </cell>
        </row>
        <row r="537">
          <cell r="GS537">
            <v>0</v>
          </cell>
          <cell r="GT537">
            <v>0</v>
          </cell>
          <cell r="GU537">
            <v>0</v>
          </cell>
          <cell r="GV537">
            <v>0</v>
          </cell>
          <cell r="GW537">
            <v>0</v>
          </cell>
          <cell r="GX537">
            <v>0</v>
          </cell>
          <cell r="GY537">
            <v>0</v>
          </cell>
          <cell r="GZ537">
            <v>0</v>
          </cell>
          <cell r="HA537">
            <v>0</v>
          </cell>
          <cell r="HB537">
            <v>0</v>
          </cell>
          <cell r="HC537">
            <v>0</v>
          </cell>
          <cell r="HD537">
            <v>0</v>
          </cell>
          <cell r="HH537">
            <v>0</v>
          </cell>
          <cell r="HI537">
            <v>0</v>
          </cell>
          <cell r="HJ537">
            <v>0</v>
          </cell>
          <cell r="HK537">
            <v>0</v>
          </cell>
          <cell r="HL537">
            <v>0</v>
          </cell>
          <cell r="HM537">
            <v>0</v>
          </cell>
          <cell r="HN537">
            <v>0</v>
          </cell>
          <cell r="HO537">
            <v>0</v>
          </cell>
          <cell r="HP537">
            <v>0</v>
          </cell>
          <cell r="HQ537">
            <v>0</v>
          </cell>
          <cell r="HR537">
            <v>0</v>
          </cell>
          <cell r="HS537">
            <v>0</v>
          </cell>
          <cell r="II537">
            <v>0</v>
          </cell>
          <cell r="IJ537">
            <v>0</v>
          </cell>
          <cell r="IK537">
            <v>0</v>
          </cell>
          <cell r="IL537">
            <v>0</v>
          </cell>
          <cell r="IM537">
            <v>0</v>
          </cell>
          <cell r="IN537">
            <v>0</v>
          </cell>
          <cell r="IO537">
            <v>0</v>
          </cell>
          <cell r="IP537">
            <v>0</v>
          </cell>
          <cell r="IQ537">
            <v>0</v>
          </cell>
          <cell r="IR537">
            <v>0</v>
          </cell>
          <cell r="IS537">
            <v>0</v>
          </cell>
          <cell r="IT537">
            <v>0</v>
          </cell>
        </row>
        <row r="538">
          <cell r="GS538">
            <v>0</v>
          </cell>
          <cell r="GT538">
            <v>0</v>
          </cell>
          <cell r="GU538">
            <v>0</v>
          </cell>
          <cell r="GV538">
            <v>0</v>
          </cell>
          <cell r="GW538">
            <v>0</v>
          </cell>
          <cell r="GX538">
            <v>0</v>
          </cell>
          <cell r="GY538">
            <v>0</v>
          </cell>
          <cell r="GZ538">
            <v>0</v>
          </cell>
          <cell r="HA538">
            <v>0</v>
          </cell>
          <cell r="HB538">
            <v>0</v>
          </cell>
          <cell r="HC538">
            <v>0</v>
          </cell>
          <cell r="HD538">
            <v>0</v>
          </cell>
          <cell r="HH538">
            <v>0</v>
          </cell>
          <cell r="HI538">
            <v>0</v>
          </cell>
          <cell r="HJ538">
            <v>0</v>
          </cell>
          <cell r="HK538">
            <v>0</v>
          </cell>
          <cell r="HL538">
            <v>0</v>
          </cell>
          <cell r="HM538">
            <v>0</v>
          </cell>
          <cell r="HN538">
            <v>0</v>
          </cell>
          <cell r="HO538">
            <v>0</v>
          </cell>
          <cell r="HP538">
            <v>0</v>
          </cell>
          <cell r="HQ538">
            <v>0</v>
          </cell>
          <cell r="HR538">
            <v>0</v>
          </cell>
          <cell r="HS538">
            <v>0</v>
          </cell>
          <cell r="II538">
            <v>14.16</v>
          </cell>
          <cell r="IJ538">
            <v>34.4</v>
          </cell>
          <cell r="IK538">
            <v>46.79</v>
          </cell>
          <cell r="IL538">
            <v>80.23</v>
          </cell>
          <cell r="IM538">
            <v>102.6</v>
          </cell>
          <cell r="IN538">
            <v>124.42</v>
          </cell>
          <cell r="IO538">
            <v>139.4</v>
          </cell>
          <cell r="IP538">
            <v>158.91999999999999</v>
          </cell>
          <cell r="IQ538">
            <v>172.07</v>
          </cell>
          <cell r="IR538">
            <v>193.67</v>
          </cell>
          <cell r="IS538">
            <v>208.09</v>
          </cell>
          <cell r="IT538">
            <v>203.16</v>
          </cell>
        </row>
        <row r="539">
          <cell r="GS539">
            <v>0</v>
          </cell>
          <cell r="GT539">
            <v>0</v>
          </cell>
          <cell r="GU539">
            <v>0</v>
          </cell>
          <cell r="GV539">
            <v>0</v>
          </cell>
          <cell r="GW539">
            <v>0</v>
          </cell>
          <cell r="GX539">
            <v>0</v>
          </cell>
          <cell r="GY539">
            <v>0</v>
          </cell>
          <cell r="GZ539">
            <v>0</v>
          </cell>
          <cell r="HA539">
            <v>0</v>
          </cell>
          <cell r="HB539">
            <v>0</v>
          </cell>
          <cell r="HC539">
            <v>0</v>
          </cell>
          <cell r="HD539">
            <v>0</v>
          </cell>
          <cell r="HH539">
            <v>0</v>
          </cell>
          <cell r="HI539">
            <v>0</v>
          </cell>
          <cell r="HJ539">
            <v>0</v>
          </cell>
          <cell r="HK539">
            <v>0</v>
          </cell>
          <cell r="HL539">
            <v>0</v>
          </cell>
          <cell r="HM539">
            <v>0</v>
          </cell>
          <cell r="HN539">
            <v>0</v>
          </cell>
          <cell r="HO539">
            <v>0</v>
          </cell>
          <cell r="HP539">
            <v>0</v>
          </cell>
          <cell r="HQ539">
            <v>0</v>
          </cell>
          <cell r="HR539">
            <v>0</v>
          </cell>
          <cell r="HS539">
            <v>0</v>
          </cell>
          <cell r="II539">
            <v>777.2</v>
          </cell>
          <cell r="IJ539">
            <v>1390.6999999999998</v>
          </cell>
          <cell r="IK539">
            <v>2398.0299999999997</v>
          </cell>
          <cell r="IL539">
            <v>3555.2999999999997</v>
          </cell>
          <cell r="IM539">
            <v>4212.7</v>
          </cell>
          <cell r="IN539">
            <v>4897.8599999999997</v>
          </cell>
          <cell r="IO539">
            <v>6196.39</v>
          </cell>
          <cell r="IP539">
            <v>6919.73</v>
          </cell>
          <cell r="IQ539">
            <v>7591.2</v>
          </cell>
          <cell r="IR539">
            <v>9147.69</v>
          </cell>
          <cell r="IS539">
            <v>10024.52</v>
          </cell>
          <cell r="IT539">
            <v>12876.49</v>
          </cell>
        </row>
        <row r="540">
          <cell r="GS540">
            <v>0</v>
          </cell>
          <cell r="GT540">
            <v>0</v>
          </cell>
          <cell r="GU540">
            <v>0</v>
          </cell>
          <cell r="GV540">
            <v>0</v>
          </cell>
          <cell r="GW540">
            <v>0</v>
          </cell>
          <cell r="GX540">
            <v>0</v>
          </cell>
          <cell r="GY540">
            <v>0</v>
          </cell>
          <cell r="GZ540">
            <v>0</v>
          </cell>
          <cell r="HA540">
            <v>0</v>
          </cell>
          <cell r="HB540">
            <v>0</v>
          </cell>
          <cell r="HC540">
            <v>0</v>
          </cell>
          <cell r="HD540">
            <v>0</v>
          </cell>
          <cell r="HH540">
            <v>0</v>
          </cell>
          <cell r="HI540">
            <v>0</v>
          </cell>
          <cell r="HJ540">
            <v>0</v>
          </cell>
          <cell r="HK540">
            <v>0</v>
          </cell>
          <cell r="HL540">
            <v>0</v>
          </cell>
          <cell r="HM540">
            <v>0</v>
          </cell>
          <cell r="HN540">
            <v>0</v>
          </cell>
          <cell r="HO540">
            <v>0</v>
          </cell>
          <cell r="HP540">
            <v>0</v>
          </cell>
          <cell r="HQ540">
            <v>0</v>
          </cell>
          <cell r="HR540">
            <v>0</v>
          </cell>
          <cell r="HS540">
            <v>0</v>
          </cell>
          <cell r="II540">
            <v>582.16999999999996</v>
          </cell>
          <cell r="IJ540">
            <v>1052.97</v>
          </cell>
          <cell r="IK540">
            <v>1668.22</v>
          </cell>
          <cell r="IL540">
            <v>2579.6099999999997</v>
          </cell>
          <cell r="IM540">
            <v>3047.0399999999995</v>
          </cell>
          <cell r="IN540">
            <v>3560.0299999999997</v>
          </cell>
          <cell r="IO540">
            <v>4607.24</v>
          </cell>
          <cell r="IP540">
            <v>5188.24</v>
          </cell>
          <cell r="IQ540">
            <v>5737.3399999999992</v>
          </cell>
          <cell r="IR540">
            <v>7034.1699999999992</v>
          </cell>
          <cell r="IS540">
            <v>7707.3600000000006</v>
          </cell>
          <cell r="IT540">
            <v>10013.42</v>
          </cell>
        </row>
        <row r="541">
          <cell r="GS541">
            <v>0</v>
          </cell>
          <cell r="GT541">
            <v>0</v>
          </cell>
          <cell r="GU541">
            <v>0</v>
          </cell>
          <cell r="GV541">
            <v>0</v>
          </cell>
          <cell r="GW541">
            <v>0</v>
          </cell>
          <cell r="GX541">
            <v>0</v>
          </cell>
          <cell r="GY541">
            <v>0</v>
          </cell>
          <cell r="GZ541">
            <v>0</v>
          </cell>
          <cell r="HA541">
            <v>0</v>
          </cell>
          <cell r="HB541">
            <v>0</v>
          </cell>
          <cell r="HC541">
            <v>0</v>
          </cell>
          <cell r="HD541">
            <v>0</v>
          </cell>
          <cell r="HH541">
            <v>0</v>
          </cell>
          <cell r="HI541">
            <v>0</v>
          </cell>
          <cell r="HJ541">
            <v>0</v>
          </cell>
          <cell r="HK541">
            <v>0</v>
          </cell>
          <cell r="HL541">
            <v>0</v>
          </cell>
          <cell r="HM541">
            <v>0</v>
          </cell>
          <cell r="HN541">
            <v>0</v>
          </cell>
          <cell r="HO541">
            <v>0</v>
          </cell>
          <cell r="HP541">
            <v>0</v>
          </cell>
          <cell r="HQ541">
            <v>0</v>
          </cell>
          <cell r="HR541">
            <v>0</v>
          </cell>
          <cell r="HS541">
            <v>0</v>
          </cell>
          <cell r="II541">
            <v>148.30000000000001</v>
          </cell>
          <cell r="IJ541">
            <v>283.36</v>
          </cell>
          <cell r="IK541">
            <v>615.65</v>
          </cell>
          <cell r="IL541">
            <v>860.32</v>
          </cell>
          <cell r="IM541">
            <v>994.03</v>
          </cell>
          <cell r="IN541">
            <v>1121.8300000000002</v>
          </cell>
          <cell r="IO541">
            <v>1356.8600000000001</v>
          </cell>
          <cell r="IP541">
            <v>1479.4</v>
          </cell>
          <cell r="IQ541">
            <v>1586.8100000000002</v>
          </cell>
          <cell r="IR541">
            <v>1779.1600000000003</v>
          </cell>
          <cell r="IS541">
            <v>1877.23</v>
          </cell>
          <cell r="IT541">
            <v>2342.9899999999998</v>
          </cell>
        </row>
        <row r="542">
          <cell r="GS542">
            <v>0</v>
          </cell>
          <cell r="GT542">
            <v>0</v>
          </cell>
          <cell r="GU542">
            <v>0</v>
          </cell>
          <cell r="GV542">
            <v>0</v>
          </cell>
          <cell r="GW542">
            <v>0</v>
          </cell>
          <cell r="GX542">
            <v>0</v>
          </cell>
          <cell r="GY542">
            <v>0</v>
          </cell>
          <cell r="GZ542">
            <v>0</v>
          </cell>
          <cell r="HA542">
            <v>0</v>
          </cell>
          <cell r="HB542">
            <v>0</v>
          </cell>
          <cell r="HC542">
            <v>0</v>
          </cell>
          <cell r="HD542">
            <v>0</v>
          </cell>
          <cell r="HH542">
            <v>0</v>
          </cell>
          <cell r="HI542">
            <v>0</v>
          </cell>
          <cell r="HJ542">
            <v>0</v>
          </cell>
          <cell r="HK542">
            <v>0</v>
          </cell>
          <cell r="HL542">
            <v>0</v>
          </cell>
          <cell r="HM542">
            <v>0</v>
          </cell>
          <cell r="HN542">
            <v>0</v>
          </cell>
          <cell r="HO542">
            <v>0</v>
          </cell>
          <cell r="HP542">
            <v>0</v>
          </cell>
          <cell r="HQ542">
            <v>0</v>
          </cell>
          <cell r="HR542">
            <v>0</v>
          </cell>
          <cell r="HS542">
            <v>0</v>
          </cell>
          <cell r="II542">
            <v>46.73</v>
          </cell>
          <cell r="IJ542">
            <v>54.37</v>
          </cell>
          <cell r="IK542">
            <v>114.16</v>
          </cell>
          <cell r="IL542">
            <v>115.37</v>
          </cell>
          <cell r="IM542">
            <v>171.63</v>
          </cell>
          <cell r="IN542">
            <v>216</v>
          </cell>
          <cell r="IO542">
            <v>232.29</v>
          </cell>
          <cell r="IP542">
            <v>252.09</v>
          </cell>
          <cell r="IQ542">
            <v>267.05</v>
          </cell>
          <cell r="IR542">
            <v>334.36</v>
          </cell>
          <cell r="IS542">
            <v>439.93</v>
          </cell>
          <cell r="IT542">
            <v>520.08000000000004</v>
          </cell>
        </row>
        <row r="543">
          <cell r="GS543">
            <v>0</v>
          </cell>
          <cell r="GT543">
            <v>0</v>
          </cell>
          <cell r="GU543">
            <v>0</v>
          </cell>
          <cell r="GV543">
            <v>0</v>
          </cell>
          <cell r="GW543">
            <v>0</v>
          </cell>
          <cell r="GX543">
            <v>0</v>
          </cell>
          <cell r="GY543">
            <v>0</v>
          </cell>
          <cell r="GZ543">
            <v>0</v>
          </cell>
          <cell r="HA543">
            <v>0</v>
          </cell>
          <cell r="HB543">
            <v>0</v>
          </cell>
          <cell r="HC543">
            <v>0</v>
          </cell>
          <cell r="HD543">
            <v>0</v>
          </cell>
          <cell r="HH543">
            <v>0</v>
          </cell>
          <cell r="HI543">
            <v>0</v>
          </cell>
          <cell r="HJ543">
            <v>0</v>
          </cell>
          <cell r="HK543">
            <v>0</v>
          </cell>
          <cell r="HL543">
            <v>0</v>
          </cell>
          <cell r="HM543">
            <v>0</v>
          </cell>
          <cell r="HN543">
            <v>0</v>
          </cell>
          <cell r="HO543">
            <v>0</v>
          </cell>
          <cell r="HP543">
            <v>0</v>
          </cell>
          <cell r="HQ543">
            <v>0</v>
          </cell>
          <cell r="HR543">
            <v>0</v>
          </cell>
          <cell r="HS543">
            <v>0</v>
          </cell>
          <cell r="II543">
            <v>4.2300000000000004</v>
          </cell>
          <cell r="IJ543">
            <v>6.38</v>
          </cell>
          <cell r="IK543">
            <v>12.28</v>
          </cell>
          <cell r="IL543">
            <v>18.989999999999998</v>
          </cell>
          <cell r="IM543">
            <v>21.65</v>
          </cell>
          <cell r="IN543">
            <v>24.59</v>
          </cell>
          <cell r="IO543">
            <v>35.78</v>
          </cell>
          <cell r="IP543">
            <v>38.14</v>
          </cell>
          <cell r="IQ543">
            <v>45.22</v>
          </cell>
          <cell r="IR543">
            <v>103.4</v>
          </cell>
          <cell r="IS543">
            <v>108.06</v>
          </cell>
          <cell r="IT543">
            <v>110.72</v>
          </cell>
        </row>
        <row r="544">
          <cell r="GS544">
            <v>0</v>
          </cell>
          <cell r="GT544">
            <v>0</v>
          </cell>
          <cell r="GU544">
            <v>0</v>
          </cell>
          <cell r="GV544">
            <v>0</v>
          </cell>
          <cell r="GW544">
            <v>0</v>
          </cell>
          <cell r="GX544">
            <v>0</v>
          </cell>
          <cell r="GY544">
            <v>0</v>
          </cell>
          <cell r="GZ544">
            <v>0</v>
          </cell>
          <cell r="HA544">
            <v>0</v>
          </cell>
          <cell r="HB544">
            <v>0</v>
          </cell>
          <cell r="HC544">
            <v>0</v>
          </cell>
          <cell r="HD544">
            <v>0</v>
          </cell>
          <cell r="HH544">
            <v>0</v>
          </cell>
          <cell r="HI544">
            <v>0</v>
          </cell>
          <cell r="HJ544">
            <v>0</v>
          </cell>
          <cell r="HK544">
            <v>0</v>
          </cell>
          <cell r="HL544">
            <v>0</v>
          </cell>
          <cell r="HM544">
            <v>0</v>
          </cell>
          <cell r="HN544">
            <v>0</v>
          </cell>
          <cell r="HO544">
            <v>0</v>
          </cell>
          <cell r="HP544">
            <v>0</v>
          </cell>
          <cell r="HQ544">
            <v>0</v>
          </cell>
          <cell r="HR544">
            <v>0</v>
          </cell>
          <cell r="HS544">
            <v>0</v>
          </cell>
          <cell r="II544">
            <v>0</v>
          </cell>
          <cell r="IJ544">
            <v>0</v>
          </cell>
          <cell r="IK544">
            <v>0</v>
          </cell>
          <cell r="IL544">
            <v>0</v>
          </cell>
          <cell r="IM544">
            <v>0</v>
          </cell>
          <cell r="IN544">
            <v>0</v>
          </cell>
          <cell r="IO544">
            <v>0</v>
          </cell>
          <cell r="IP544">
            <v>0</v>
          </cell>
          <cell r="IQ544">
            <v>0</v>
          </cell>
          <cell r="IR544">
            <v>0</v>
          </cell>
          <cell r="IS544">
            <v>0</v>
          </cell>
          <cell r="IT544">
            <v>0</v>
          </cell>
        </row>
        <row r="545">
          <cell r="GS545">
            <v>0</v>
          </cell>
          <cell r="GT545">
            <v>0</v>
          </cell>
          <cell r="GU545">
            <v>0</v>
          </cell>
          <cell r="GV545">
            <v>0</v>
          </cell>
          <cell r="GW545">
            <v>0</v>
          </cell>
          <cell r="GX545">
            <v>0</v>
          </cell>
          <cell r="GY545">
            <v>0</v>
          </cell>
          <cell r="GZ545">
            <v>0</v>
          </cell>
          <cell r="HA545">
            <v>0</v>
          </cell>
          <cell r="HB545">
            <v>0</v>
          </cell>
          <cell r="HC545">
            <v>0</v>
          </cell>
          <cell r="HD545">
            <v>0</v>
          </cell>
          <cell r="HH545">
            <v>0</v>
          </cell>
          <cell r="HI545">
            <v>0</v>
          </cell>
          <cell r="HJ545">
            <v>0</v>
          </cell>
          <cell r="HK545">
            <v>0</v>
          </cell>
          <cell r="HL545">
            <v>0</v>
          </cell>
          <cell r="HM545">
            <v>0</v>
          </cell>
          <cell r="HN545">
            <v>0</v>
          </cell>
          <cell r="HO545">
            <v>0</v>
          </cell>
          <cell r="HP545">
            <v>0</v>
          </cell>
          <cell r="HQ545">
            <v>0</v>
          </cell>
          <cell r="HR545">
            <v>0</v>
          </cell>
          <cell r="HS545">
            <v>0</v>
          </cell>
          <cell r="II545">
            <v>4.2300000000000004</v>
          </cell>
          <cell r="IJ545">
            <v>6.38</v>
          </cell>
          <cell r="IK545">
            <v>12.28</v>
          </cell>
          <cell r="IL545">
            <v>18.989999999999998</v>
          </cell>
          <cell r="IM545">
            <v>21.65</v>
          </cell>
          <cell r="IN545">
            <v>24.59</v>
          </cell>
          <cell r="IO545">
            <v>35.78</v>
          </cell>
          <cell r="IP545">
            <v>38.14</v>
          </cell>
          <cell r="IQ545">
            <v>45.22</v>
          </cell>
          <cell r="IR545">
            <v>103.4</v>
          </cell>
          <cell r="IS545">
            <v>108.06</v>
          </cell>
          <cell r="IT545">
            <v>110.72</v>
          </cell>
        </row>
        <row r="546">
          <cell r="GS546">
            <v>0</v>
          </cell>
          <cell r="GT546">
            <v>0</v>
          </cell>
          <cell r="GU546">
            <v>0</v>
          </cell>
          <cell r="GV546">
            <v>0</v>
          </cell>
          <cell r="GW546">
            <v>0</v>
          </cell>
          <cell r="GX546">
            <v>0</v>
          </cell>
          <cell r="GY546">
            <v>0</v>
          </cell>
          <cell r="GZ546">
            <v>0</v>
          </cell>
          <cell r="HA546">
            <v>0</v>
          </cell>
          <cell r="HB546">
            <v>0</v>
          </cell>
          <cell r="HC546">
            <v>0</v>
          </cell>
          <cell r="HD546">
            <v>0</v>
          </cell>
          <cell r="HH546">
            <v>0</v>
          </cell>
          <cell r="HI546">
            <v>0</v>
          </cell>
          <cell r="HJ546">
            <v>0</v>
          </cell>
          <cell r="HK546">
            <v>0</v>
          </cell>
          <cell r="HL546">
            <v>0</v>
          </cell>
          <cell r="HM546">
            <v>0</v>
          </cell>
          <cell r="HN546">
            <v>0</v>
          </cell>
          <cell r="HO546">
            <v>0</v>
          </cell>
          <cell r="HP546">
            <v>0</v>
          </cell>
          <cell r="HQ546">
            <v>0</v>
          </cell>
          <cell r="HR546">
            <v>0</v>
          </cell>
          <cell r="HS546">
            <v>0</v>
          </cell>
          <cell r="II546">
            <v>7.69</v>
          </cell>
          <cell r="IJ546">
            <v>39.909999999999997</v>
          </cell>
          <cell r="IK546">
            <v>49.43</v>
          </cell>
          <cell r="IL546">
            <v>71.67</v>
          </cell>
          <cell r="IM546">
            <v>85.89</v>
          </cell>
          <cell r="IN546">
            <v>117.43</v>
          </cell>
          <cell r="IO546">
            <v>118.24</v>
          </cell>
          <cell r="IP546">
            <v>119.42</v>
          </cell>
          <cell r="IQ546">
            <v>119.73</v>
          </cell>
          <cell r="IR546">
            <v>126.06</v>
          </cell>
          <cell r="IS546">
            <v>148.44999999999999</v>
          </cell>
          <cell r="IT546">
            <v>195.28</v>
          </cell>
        </row>
        <row r="547">
          <cell r="GS547">
            <v>0</v>
          </cell>
          <cell r="GT547">
            <v>0</v>
          </cell>
          <cell r="GU547">
            <v>0</v>
          </cell>
          <cell r="GV547">
            <v>0</v>
          </cell>
          <cell r="GW547">
            <v>0</v>
          </cell>
          <cell r="GX547">
            <v>0</v>
          </cell>
          <cell r="GY547">
            <v>0</v>
          </cell>
          <cell r="GZ547">
            <v>0</v>
          </cell>
          <cell r="HA547">
            <v>0</v>
          </cell>
          <cell r="HB547">
            <v>0</v>
          </cell>
          <cell r="HC547">
            <v>0</v>
          </cell>
          <cell r="HD547">
            <v>0</v>
          </cell>
          <cell r="HH547">
            <v>0</v>
          </cell>
          <cell r="HI547">
            <v>0</v>
          </cell>
          <cell r="HJ547">
            <v>0</v>
          </cell>
          <cell r="HK547">
            <v>0</v>
          </cell>
          <cell r="HL547">
            <v>0</v>
          </cell>
          <cell r="HM547">
            <v>0</v>
          </cell>
          <cell r="HN547">
            <v>0</v>
          </cell>
          <cell r="HO547">
            <v>0</v>
          </cell>
          <cell r="HP547">
            <v>0</v>
          </cell>
          <cell r="HQ547">
            <v>0</v>
          </cell>
          <cell r="HR547">
            <v>0</v>
          </cell>
          <cell r="HS547">
            <v>0</v>
          </cell>
          <cell r="II547">
            <v>5.47</v>
          </cell>
          <cell r="IJ547">
            <v>81.819999999999993</v>
          </cell>
          <cell r="IK547">
            <v>92.88</v>
          </cell>
          <cell r="IL547">
            <v>114.39</v>
          </cell>
          <cell r="IM547">
            <v>190.28</v>
          </cell>
          <cell r="IN547">
            <v>193.19</v>
          </cell>
          <cell r="IO547">
            <v>195.91</v>
          </cell>
          <cell r="IP547">
            <v>198.32</v>
          </cell>
          <cell r="IQ547">
            <v>201.24</v>
          </cell>
          <cell r="IR547">
            <v>203.75</v>
          </cell>
          <cell r="IS547">
            <v>205.49</v>
          </cell>
          <cell r="IT547">
            <v>212.84</v>
          </cell>
        </row>
        <row r="548">
          <cell r="GS548">
            <v>0</v>
          </cell>
          <cell r="GT548">
            <v>0</v>
          </cell>
          <cell r="GU548">
            <v>0</v>
          </cell>
          <cell r="GV548">
            <v>0</v>
          </cell>
          <cell r="GW548">
            <v>0</v>
          </cell>
          <cell r="GX548">
            <v>0</v>
          </cell>
          <cell r="GY548">
            <v>0</v>
          </cell>
          <cell r="GZ548">
            <v>0</v>
          </cell>
          <cell r="HA548">
            <v>0</v>
          </cell>
          <cell r="HB548">
            <v>0</v>
          </cell>
          <cell r="HC548">
            <v>0</v>
          </cell>
          <cell r="HD548">
            <v>0</v>
          </cell>
          <cell r="HH548">
            <v>0</v>
          </cell>
          <cell r="HI548">
            <v>0</v>
          </cell>
          <cell r="HJ548">
            <v>0</v>
          </cell>
          <cell r="HK548">
            <v>0</v>
          </cell>
          <cell r="HL548">
            <v>0</v>
          </cell>
          <cell r="HM548">
            <v>0</v>
          </cell>
          <cell r="HN548">
            <v>0</v>
          </cell>
          <cell r="HO548">
            <v>0</v>
          </cell>
          <cell r="HP548">
            <v>0</v>
          </cell>
          <cell r="HQ548">
            <v>0</v>
          </cell>
          <cell r="HR548">
            <v>0</v>
          </cell>
          <cell r="HS548">
            <v>0</v>
          </cell>
          <cell r="II548">
            <v>0</v>
          </cell>
          <cell r="IJ548">
            <v>0</v>
          </cell>
          <cell r="IK548">
            <v>0</v>
          </cell>
          <cell r="IL548">
            <v>0</v>
          </cell>
          <cell r="IM548">
            <v>0</v>
          </cell>
          <cell r="IN548">
            <v>0</v>
          </cell>
          <cell r="IO548">
            <v>0</v>
          </cell>
          <cell r="IP548">
            <v>0</v>
          </cell>
          <cell r="IQ548">
            <v>0</v>
          </cell>
          <cell r="IR548">
            <v>0</v>
          </cell>
          <cell r="IS548">
            <v>0</v>
          </cell>
          <cell r="IT548">
            <v>0</v>
          </cell>
        </row>
        <row r="554">
          <cell r="GS554">
            <v>0</v>
          </cell>
          <cell r="GT554">
            <v>0</v>
          </cell>
          <cell r="GU554">
            <v>0</v>
          </cell>
          <cell r="GV554">
            <v>0</v>
          </cell>
          <cell r="GW554">
            <v>0</v>
          </cell>
          <cell r="GX554">
            <v>0</v>
          </cell>
          <cell r="GY554">
            <v>0</v>
          </cell>
          <cell r="GZ554">
            <v>0</v>
          </cell>
          <cell r="HA554">
            <v>0</v>
          </cell>
          <cell r="HB554">
            <v>0</v>
          </cell>
          <cell r="HC554">
            <v>0</v>
          </cell>
          <cell r="HD554">
            <v>0</v>
          </cell>
          <cell r="II554">
            <v>312.55</v>
          </cell>
          <cell r="IJ554">
            <v>645.48</v>
          </cell>
          <cell r="IK554">
            <v>1999.18</v>
          </cell>
          <cell r="IL554">
            <v>2395.67</v>
          </cell>
          <cell r="IM554">
            <v>2753.24</v>
          </cell>
          <cell r="IN554">
            <v>3091</v>
          </cell>
          <cell r="IO554">
            <v>3481.95</v>
          </cell>
          <cell r="IP554">
            <v>3898.78</v>
          </cell>
          <cell r="IQ554">
            <v>4268.7700000000004</v>
          </cell>
          <cell r="IR554">
            <v>4688.8599999999997</v>
          </cell>
          <cell r="IS554">
            <v>4693.8500000000004</v>
          </cell>
          <cell r="IT554">
            <v>5379.05</v>
          </cell>
        </row>
        <row r="555">
          <cell r="GS555">
            <v>0</v>
          </cell>
          <cell r="GT555">
            <v>0</v>
          </cell>
          <cell r="GU555">
            <v>0</v>
          </cell>
          <cell r="GV555">
            <v>0</v>
          </cell>
          <cell r="GW555">
            <v>0</v>
          </cell>
          <cell r="GX555">
            <v>0</v>
          </cell>
          <cell r="GY555">
            <v>0</v>
          </cell>
          <cell r="GZ555">
            <v>0</v>
          </cell>
          <cell r="HA555">
            <v>0</v>
          </cell>
          <cell r="HB555">
            <v>0</v>
          </cell>
          <cell r="HC555">
            <v>0</v>
          </cell>
          <cell r="HD555">
            <v>0</v>
          </cell>
          <cell r="II555">
            <v>658.12</v>
          </cell>
          <cell r="IJ555">
            <v>1420.88</v>
          </cell>
          <cell r="IK555">
            <v>2384.84</v>
          </cell>
          <cell r="IL555">
            <v>3283.64</v>
          </cell>
          <cell r="IM555">
            <v>4597.25</v>
          </cell>
          <cell r="IN555">
            <v>5405.1</v>
          </cell>
          <cell r="IO555">
            <v>6650.6</v>
          </cell>
          <cell r="IP555">
            <v>7410.45</v>
          </cell>
          <cell r="IQ555">
            <v>8035.08</v>
          </cell>
          <cell r="IR555">
            <v>9950.1200000000008</v>
          </cell>
          <cell r="IS555">
            <v>10942.41</v>
          </cell>
          <cell r="IT555">
            <v>13751.59</v>
          </cell>
        </row>
        <row r="556">
          <cell r="GS556">
            <v>0</v>
          </cell>
          <cell r="GT556">
            <v>0</v>
          </cell>
          <cell r="GU556">
            <v>0</v>
          </cell>
          <cell r="GV556">
            <v>0</v>
          </cell>
          <cell r="GW556">
            <v>0</v>
          </cell>
          <cell r="GX556">
            <v>0</v>
          </cell>
          <cell r="GY556">
            <v>0</v>
          </cell>
          <cell r="GZ556">
            <v>0</v>
          </cell>
          <cell r="HA556">
            <v>0</v>
          </cell>
          <cell r="HB556">
            <v>0</v>
          </cell>
          <cell r="HC556">
            <v>0</v>
          </cell>
          <cell r="HD556">
            <v>0</v>
          </cell>
          <cell r="II556">
            <v>436.38</v>
          </cell>
          <cell r="IJ556">
            <v>837.11</v>
          </cell>
          <cell r="IK556">
            <v>1325.03</v>
          </cell>
          <cell r="IL556">
            <v>1917.17</v>
          </cell>
          <cell r="IM556">
            <v>2350.37</v>
          </cell>
          <cell r="IN556">
            <v>2722.88</v>
          </cell>
          <cell r="IO556">
            <v>3200.92</v>
          </cell>
          <cell r="IP556">
            <v>3628.43</v>
          </cell>
          <cell r="IQ556">
            <v>4046.37</v>
          </cell>
          <cell r="IR556">
            <v>4652.1899999999996</v>
          </cell>
          <cell r="IS556">
            <v>5004.37</v>
          </cell>
          <cell r="IT556">
            <v>6308.96</v>
          </cell>
        </row>
        <row r="557">
          <cell r="GS557">
            <v>0</v>
          </cell>
          <cell r="GT557">
            <v>0</v>
          </cell>
          <cell r="GU557">
            <v>0</v>
          </cell>
          <cell r="GV557">
            <v>0</v>
          </cell>
          <cell r="GW557">
            <v>0</v>
          </cell>
          <cell r="GX557">
            <v>0</v>
          </cell>
          <cell r="GY557">
            <v>0</v>
          </cell>
          <cell r="GZ557">
            <v>0</v>
          </cell>
          <cell r="HA557">
            <v>0</v>
          </cell>
          <cell r="HB557">
            <v>0</v>
          </cell>
          <cell r="HC557">
            <v>0</v>
          </cell>
          <cell r="HD557">
            <v>0</v>
          </cell>
          <cell r="HH557">
            <v>0</v>
          </cell>
          <cell r="HI557">
            <v>0</v>
          </cell>
          <cell r="HJ557">
            <v>0</v>
          </cell>
          <cell r="HK557">
            <v>0</v>
          </cell>
          <cell r="HL557">
            <v>0</v>
          </cell>
          <cell r="HM557">
            <v>0</v>
          </cell>
          <cell r="HN557">
            <v>0</v>
          </cell>
          <cell r="HO557">
            <v>0</v>
          </cell>
          <cell r="HP557">
            <v>0</v>
          </cell>
          <cell r="HQ557">
            <v>0</v>
          </cell>
          <cell r="HR557">
            <v>0</v>
          </cell>
          <cell r="HS557">
            <v>0</v>
          </cell>
          <cell r="II557">
            <v>191771.82500000001</v>
          </cell>
          <cell r="IJ557">
            <v>392105.25195000001</v>
          </cell>
          <cell r="IK557">
            <v>605644.24195000005</v>
          </cell>
          <cell r="IL557">
            <v>828605.75195000018</v>
          </cell>
          <cell r="IM557">
            <v>1052547.2669500001</v>
          </cell>
          <cell r="IN557">
            <v>1255424.3369499999</v>
          </cell>
          <cell r="IO557">
            <v>1493566.73695</v>
          </cell>
          <cell r="IP557">
            <v>1734766.5469500001</v>
          </cell>
          <cell r="IQ557">
            <v>1984328.5769500001</v>
          </cell>
          <cell r="IR557">
            <v>2257303.5269500003</v>
          </cell>
          <cell r="IS557">
            <v>2504220.2969499994</v>
          </cell>
          <cell r="IT557">
            <v>2768949.6569499997</v>
          </cell>
        </row>
        <row r="558">
          <cell r="GS558">
            <v>0</v>
          </cell>
          <cell r="GT558">
            <v>0</v>
          </cell>
          <cell r="GU558">
            <v>0</v>
          </cell>
          <cell r="GV558">
            <v>0</v>
          </cell>
          <cell r="GW558">
            <v>0</v>
          </cell>
          <cell r="GX558">
            <v>0</v>
          </cell>
          <cell r="GY558">
            <v>0</v>
          </cell>
          <cell r="GZ558">
            <v>0</v>
          </cell>
          <cell r="HA558">
            <v>0</v>
          </cell>
          <cell r="HB558">
            <v>0</v>
          </cell>
          <cell r="HC558">
            <v>0</v>
          </cell>
          <cell r="HD558">
            <v>0</v>
          </cell>
          <cell r="HH558">
            <v>0</v>
          </cell>
          <cell r="HI558">
            <v>0</v>
          </cell>
          <cell r="HJ558">
            <v>0</v>
          </cell>
          <cell r="HK558">
            <v>0</v>
          </cell>
          <cell r="HL558">
            <v>0</v>
          </cell>
          <cell r="HM558">
            <v>0</v>
          </cell>
          <cell r="HN558">
            <v>0</v>
          </cell>
          <cell r="HO558">
            <v>0</v>
          </cell>
          <cell r="HP558">
            <v>0</v>
          </cell>
          <cell r="HQ558">
            <v>0</v>
          </cell>
          <cell r="HR558">
            <v>0</v>
          </cell>
          <cell r="HS558">
            <v>0</v>
          </cell>
          <cell r="II558">
            <v>0</v>
          </cell>
          <cell r="IJ558">
            <v>0</v>
          </cell>
          <cell r="IK558">
            <v>0</v>
          </cell>
          <cell r="IL558">
            <v>0</v>
          </cell>
          <cell r="IM558">
            <v>0</v>
          </cell>
          <cell r="IN558">
            <v>0</v>
          </cell>
          <cell r="IO558">
            <v>0</v>
          </cell>
          <cell r="IP558">
            <v>0</v>
          </cell>
          <cell r="IQ558">
            <v>0</v>
          </cell>
          <cell r="IR558">
            <v>0</v>
          </cell>
          <cell r="IS558">
            <v>0</v>
          </cell>
          <cell r="IT558">
            <v>0</v>
          </cell>
        </row>
        <row r="559">
          <cell r="GS559">
            <v>0</v>
          </cell>
          <cell r="GT559">
            <v>0</v>
          </cell>
          <cell r="GU559">
            <v>0</v>
          </cell>
          <cell r="GV559">
            <v>0</v>
          </cell>
          <cell r="GW559">
            <v>0</v>
          </cell>
          <cell r="GX559">
            <v>0</v>
          </cell>
          <cell r="GY559">
            <v>0</v>
          </cell>
          <cell r="GZ559">
            <v>0</v>
          </cell>
          <cell r="HA559">
            <v>0</v>
          </cell>
          <cell r="HB559">
            <v>0</v>
          </cell>
          <cell r="HC559">
            <v>0</v>
          </cell>
          <cell r="HD559">
            <v>0</v>
          </cell>
          <cell r="HH559">
            <v>0</v>
          </cell>
          <cell r="HI559">
            <v>0</v>
          </cell>
          <cell r="HJ559">
            <v>0</v>
          </cell>
          <cell r="HK559">
            <v>0</v>
          </cell>
          <cell r="HL559">
            <v>0</v>
          </cell>
          <cell r="HM559">
            <v>0</v>
          </cell>
          <cell r="HN559">
            <v>0</v>
          </cell>
          <cell r="HO559">
            <v>0</v>
          </cell>
          <cell r="HP559">
            <v>0</v>
          </cell>
          <cell r="HQ559">
            <v>0</v>
          </cell>
          <cell r="HR559">
            <v>0</v>
          </cell>
          <cell r="HS559">
            <v>0</v>
          </cell>
          <cell r="II559">
            <v>193178.875</v>
          </cell>
          <cell r="IJ559">
            <v>395008.72194999998</v>
          </cell>
          <cell r="IK559">
            <v>611353.2919500001</v>
          </cell>
          <cell r="IL559">
            <v>836202.23195000016</v>
          </cell>
          <cell r="IM559">
            <v>1062248.1269500002</v>
          </cell>
          <cell r="IN559">
            <v>1266643.3169499999</v>
          </cell>
          <cell r="IO559">
            <v>1506900.20695</v>
          </cell>
          <cell r="IP559">
            <v>1749704.20695</v>
          </cell>
          <cell r="IQ559">
            <v>2000678.7969500001</v>
          </cell>
          <cell r="IR559">
            <v>2276594.6969500002</v>
          </cell>
          <cell r="IS559">
            <v>2524860.9269499993</v>
          </cell>
          <cell r="IT559">
            <v>2794389.2569499998</v>
          </cell>
        </row>
        <row r="561">
          <cell r="GS561">
            <v>0</v>
          </cell>
          <cell r="GT561">
            <v>0</v>
          </cell>
          <cell r="GU561">
            <v>0</v>
          </cell>
          <cell r="GV561">
            <v>0</v>
          </cell>
          <cell r="GW561">
            <v>0</v>
          </cell>
          <cell r="GX561">
            <v>0</v>
          </cell>
          <cell r="GY561">
            <v>0</v>
          </cell>
          <cell r="GZ561">
            <v>0</v>
          </cell>
          <cell r="HA561">
            <v>0</v>
          </cell>
          <cell r="HB561">
            <v>0</v>
          </cell>
          <cell r="HC561">
            <v>0</v>
          </cell>
          <cell r="HD561">
            <v>0</v>
          </cell>
          <cell r="HH561">
            <v>0</v>
          </cell>
          <cell r="HI561">
            <v>0</v>
          </cell>
          <cell r="HJ561">
            <v>0</v>
          </cell>
          <cell r="HK561">
            <v>0</v>
          </cell>
          <cell r="HL561">
            <v>0</v>
          </cell>
          <cell r="HM561">
            <v>0</v>
          </cell>
          <cell r="HN561">
            <v>0</v>
          </cell>
          <cell r="HO561">
            <v>0</v>
          </cell>
          <cell r="HP561">
            <v>0</v>
          </cell>
          <cell r="HQ561">
            <v>0</v>
          </cell>
          <cell r="HR561">
            <v>0</v>
          </cell>
          <cell r="HS561">
            <v>0</v>
          </cell>
          <cell r="II561">
            <v>702.53800000000001</v>
          </cell>
          <cell r="IJ561">
            <v>1699.67</v>
          </cell>
          <cell r="IK561">
            <v>3448.89</v>
          </cell>
          <cell r="IL561">
            <v>3511.8</v>
          </cell>
          <cell r="IM561">
            <v>4295.37</v>
          </cell>
          <cell r="IN561">
            <v>5063.96</v>
          </cell>
          <cell r="IO561">
            <v>5144.8100000000004</v>
          </cell>
          <cell r="IP561">
            <v>5931.05</v>
          </cell>
          <cell r="IQ561">
            <v>7167.34</v>
          </cell>
          <cell r="IR561">
            <v>7425.19</v>
          </cell>
          <cell r="IS561">
            <v>8363.36</v>
          </cell>
          <cell r="IT561">
            <v>5630.82</v>
          </cell>
        </row>
        <row r="562">
          <cell r="GS562">
            <v>0</v>
          </cell>
          <cell r="GT562">
            <v>0</v>
          </cell>
          <cell r="GU562">
            <v>0</v>
          </cell>
          <cell r="GV562">
            <v>0</v>
          </cell>
          <cell r="GW562">
            <v>0</v>
          </cell>
          <cell r="GX562">
            <v>0</v>
          </cell>
          <cell r="GY562">
            <v>0</v>
          </cell>
          <cell r="GZ562">
            <v>0</v>
          </cell>
          <cell r="HA562">
            <v>0</v>
          </cell>
          <cell r="HB562">
            <v>0</v>
          </cell>
          <cell r="HC562">
            <v>0</v>
          </cell>
          <cell r="HD562">
            <v>0</v>
          </cell>
          <cell r="HH562">
            <v>0</v>
          </cell>
          <cell r="HI562">
            <v>0</v>
          </cell>
          <cell r="HJ562">
            <v>0</v>
          </cell>
          <cell r="HK562">
            <v>0</v>
          </cell>
          <cell r="HL562">
            <v>0</v>
          </cell>
          <cell r="HM562">
            <v>0</v>
          </cell>
          <cell r="HN562">
            <v>0</v>
          </cell>
          <cell r="HO562">
            <v>0</v>
          </cell>
          <cell r="HP562">
            <v>0</v>
          </cell>
          <cell r="HQ562">
            <v>0</v>
          </cell>
          <cell r="HR562">
            <v>0</v>
          </cell>
          <cell r="HS562">
            <v>0</v>
          </cell>
          <cell r="II562">
            <v>0</v>
          </cell>
          <cell r="IJ562">
            <v>0</v>
          </cell>
          <cell r="IK562">
            <v>0</v>
          </cell>
          <cell r="IL562">
            <v>0</v>
          </cell>
          <cell r="IM562">
            <v>0</v>
          </cell>
          <cell r="IN562">
            <v>0</v>
          </cell>
          <cell r="IO562">
            <v>0</v>
          </cell>
          <cell r="IP562">
            <v>0</v>
          </cell>
          <cell r="IQ562">
            <v>0</v>
          </cell>
          <cell r="IR562">
            <v>0</v>
          </cell>
          <cell r="IS562">
            <v>0</v>
          </cell>
          <cell r="IT562">
            <v>0</v>
          </cell>
        </row>
        <row r="563">
          <cell r="GS563">
            <v>0</v>
          </cell>
          <cell r="GT563">
            <v>0</v>
          </cell>
          <cell r="GU563">
            <v>0</v>
          </cell>
          <cell r="GV563">
            <v>0</v>
          </cell>
          <cell r="GW563">
            <v>0</v>
          </cell>
          <cell r="GX563">
            <v>0</v>
          </cell>
          <cell r="GY563">
            <v>0</v>
          </cell>
          <cell r="GZ563">
            <v>0</v>
          </cell>
          <cell r="HA563">
            <v>0</v>
          </cell>
          <cell r="HB563">
            <v>0</v>
          </cell>
          <cell r="HC563">
            <v>0</v>
          </cell>
          <cell r="HD563">
            <v>0</v>
          </cell>
          <cell r="HH563">
            <v>0</v>
          </cell>
          <cell r="HI563">
            <v>0</v>
          </cell>
          <cell r="HJ563">
            <v>0</v>
          </cell>
          <cell r="HK563">
            <v>0</v>
          </cell>
          <cell r="HL563">
            <v>0</v>
          </cell>
          <cell r="HM563">
            <v>0</v>
          </cell>
          <cell r="HN563">
            <v>0</v>
          </cell>
          <cell r="HO563">
            <v>0</v>
          </cell>
          <cell r="HP563">
            <v>0</v>
          </cell>
          <cell r="HQ563">
            <v>0</v>
          </cell>
          <cell r="HR563">
            <v>0</v>
          </cell>
          <cell r="HS563">
            <v>0</v>
          </cell>
          <cell r="II563">
            <v>0</v>
          </cell>
          <cell r="IJ563">
            <v>0</v>
          </cell>
          <cell r="IK563">
            <v>0</v>
          </cell>
          <cell r="IL563">
            <v>0</v>
          </cell>
          <cell r="IM563">
            <v>0</v>
          </cell>
          <cell r="IN563">
            <v>0</v>
          </cell>
          <cell r="IO563">
            <v>0</v>
          </cell>
          <cell r="IP563">
            <v>0</v>
          </cell>
          <cell r="IQ563">
            <v>0</v>
          </cell>
          <cell r="IR563">
            <v>0</v>
          </cell>
          <cell r="IS563">
            <v>0</v>
          </cell>
          <cell r="IT563">
            <v>1.41</v>
          </cell>
        </row>
        <row r="564">
          <cell r="GS564">
            <v>0</v>
          </cell>
          <cell r="GT564">
            <v>0</v>
          </cell>
          <cell r="GU564">
            <v>0</v>
          </cell>
          <cell r="GV564">
            <v>0</v>
          </cell>
          <cell r="GW564">
            <v>0</v>
          </cell>
          <cell r="GX564">
            <v>0</v>
          </cell>
          <cell r="GY564">
            <v>0</v>
          </cell>
          <cell r="GZ564">
            <v>0</v>
          </cell>
          <cell r="HA564">
            <v>0</v>
          </cell>
          <cell r="HB564">
            <v>0</v>
          </cell>
          <cell r="HC564">
            <v>0</v>
          </cell>
          <cell r="HD564">
            <v>0</v>
          </cell>
          <cell r="HH564">
            <v>0</v>
          </cell>
          <cell r="HI564">
            <v>0</v>
          </cell>
          <cell r="HJ564">
            <v>0</v>
          </cell>
          <cell r="HK564">
            <v>0</v>
          </cell>
          <cell r="HL564">
            <v>0</v>
          </cell>
          <cell r="HM564">
            <v>0</v>
          </cell>
          <cell r="HN564">
            <v>0</v>
          </cell>
          <cell r="HO564">
            <v>0</v>
          </cell>
          <cell r="HP564">
            <v>0</v>
          </cell>
          <cell r="HQ564">
            <v>0</v>
          </cell>
          <cell r="HR564">
            <v>0</v>
          </cell>
          <cell r="HS564">
            <v>0</v>
          </cell>
          <cell r="II564">
            <v>702.53800000000001</v>
          </cell>
          <cell r="IJ564">
            <v>1699.67</v>
          </cell>
          <cell r="IK564">
            <v>3448.89</v>
          </cell>
          <cell r="IL564">
            <v>3511.8</v>
          </cell>
          <cell r="IM564">
            <v>4295.37</v>
          </cell>
          <cell r="IN564">
            <v>5063.96</v>
          </cell>
          <cell r="IO564">
            <v>5144.8100000000004</v>
          </cell>
          <cell r="IP564">
            <v>5931.05</v>
          </cell>
          <cell r="IQ564">
            <v>7167.34</v>
          </cell>
          <cell r="IR564">
            <v>7425.19</v>
          </cell>
          <cell r="IS564">
            <v>8363.36</v>
          </cell>
          <cell r="IT564">
            <v>5629.41</v>
          </cell>
        </row>
        <row r="566">
          <cell r="GS566">
            <v>0</v>
          </cell>
          <cell r="GT566">
            <v>0</v>
          </cell>
          <cell r="GU566">
            <v>0</v>
          </cell>
          <cell r="GV566">
            <v>0</v>
          </cell>
          <cell r="GW566">
            <v>0</v>
          </cell>
          <cell r="GX566">
            <v>0</v>
          </cell>
          <cell r="GY566">
            <v>0</v>
          </cell>
          <cell r="GZ566">
            <v>0</v>
          </cell>
          <cell r="HA566">
            <v>0</v>
          </cell>
          <cell r="HB566">
            <v>0</v>
          </cell>
          <cell r="HC566">
            <v>0</v>
          </cell>
          <cell r="HD566">
            <v>0</v>
          </cell>
          <cell r="HH566">
            <v>0</v>
          </cell>
          <cell r="HI566">
            <v>0</v>
          </cell>
          <cell r="HJ566">
            <v>0</v>
          </cell>
          <cell r="HK566">
            <v>0</v>
          </cell>
          <cell r="HL566">
            <v>0</v>
          </cell>
          <cell r="HM566">
            <v>0</v>
          </cell>
          <cell r="HN566">
            <v>0</v>
          </cell>
          <cell r="HO566">
            <v>0</v>
          </cell>
          <cell r="HP566">
            <v>0</v>
          </cell>
          <cell r="HQ566">
            <v>0</v>
          </cell>
          <cell r="HR566">
            <v>0</v>
          </cell>
          <cell r="HS566">
            <v>0</v>
          </cell>
          <cell r="II566">
            <v>669.89099999999996</v>
          </cell>
          <cell r="IJ566">
            <v>814.74</v>
          </cell>
          <cell r="IK566">
            <v>1263.07</v>
          </cell>
          <cell r="IL566">
            <v>913.9</v>
          </cell>
          <cell r="IM566">
            <v>850.5</v>
          </cell>
          <cell r="IN566">
            <v>1018.87</v>
          </cell>
          <cell r="IO566">
            <v>994.58</v>
          </cell>
          <cell r="IP566">
            <v>1079.44</v>
          </cell>
          <cell r="IQ566">
            <v>1244.79</v>
          </cell>
          <cell r="IR566">
            <v>1727.56</v>
          </cell>
          <cell r="IS566">
            <v>1689.4</v>
          </cell>
          <cell r="IT566">
            <v>2828.4700000000003</v>
          </cell>
        </row>
        <row r="580">
          <cell r="GS580">
            <v>0</v>
          </cell>
          <cell r="GT580">
            <v>0</v>
          </cell>
          <cell r="GU580">
            <v>0</v>
          </cell>
          <cell r="GV580">
            <v>0</v>
          </cell>
          <cell r="GW580">
            <v>0</v>
          </cell>
          <cell r="GX580">
            <v>0</v>
          </cell>
          <cell r="GY580">
            <v>0</v>
          </cell>
          <cell r="GZ580">
            <v>0</v>
          </cell>
          <cell r="HA580">
            <v>0</v>
          </cell>
          <cell r="HB580">
            <v>0</v>
          </cell>
          <cell r="HC580">
            <v>0</v>
          </cell>
          <cell r="HD580">
            <v>0</v>
          </cell>
          <cell r="HH580">
            <v>0</v>
          </cell>
          <cell r="HI580">
            <v>0</v>
          </cell>
          <cell r="HJ580">
            <v>0</v>
          </cell>
          <cell r="HK580">
            <v>0</v>
          </cell>
          <cell r="HL580">
            <v>0</v>
          </cell>
          <cell r="HM580">
            <v>0</v>
          </cell>
          <cell r="HN580">
            <v>0</v>
          </cell>
          <cell r="HO580">
            <v>0</v>
          </cell>
          <cell r="HP580">
            <v>0</v>
          </cell>
          <cell r="HQ580">
            <v>0</v>
          </cell>
          <cell r="HR580">
            <v>0</v>
          </cell>
          <cell r="HS580">
            <v>0</v>
          </cell>
          <cell r="II580">
            <v>404.09</v>
          </cell>
          <cell r="IJ580">
            <v>805.49</v>
          </cell>
          <cell r="IK580">
            <v>1195.54</v>
          </cell>
          <cell r="IL580">
            <v>1585.86</v>
          </cell>
          <cell r="IM580">
            <v>1979.47</v>
          </cell>
          <cell r="IN580">
            <v>2420.2800000000002</v>
          </cell>
          <cell r="IO580">
            <v>2856.84</v>
          </cell>
          <cell r="IP580">
            <v>3290.63</v>
          </cell>
          <cell r="IQ580">
            <v>3730.01</v>
          </cell>
          <cell r="IR580">
            <v>4291.79</v>
          </cell>
          <cell r="IS580">
            <v>4857.3500000000004</v>
          </cell>
          <cell r="IT580">
            <v>5418.51</v>
          </cell>
        </row>
        <row r="581">
          <cell r="GS581">
            <v>0</v>
          </cell>
          <cell r="GT581">
            <v>0</v>
          </cell>
          <cell r="GU581">
            <v>0</v>
          </cell>
          <cell r="GV581">
            <v>0</v>
          </cell>
          <cell r="GW581">
            <v>0</v>
          </cell>
          <cell r="GX581">
            <v>0</v>
          </cell>
          <cell r="GY581">
            <v>0</v>
          </cell>
          <cell r="GZ581">
            <v>0</v>
          </cell>
          <cell r="HA581">
            <v>0</v>
          </cell>
          <cell r="HB581">
            <v>0</v>
          </cell>
          <cell r="HC581">
            <v>0</v>
          </cell>
          <cell r="HD581">
            <v>0</v>
          </cell>
          <cell r="HH581">
            <v>0</v>
          </cell>
          <cell r="HI581">
            <v>0</v>
          </cell>
          <cell r="HJ581">
            <v>0</v>
          </cell>
          <cell r="HK581">
            <v>0</v>
          </cell>
          <cell r="HL581">
            <v>0</v>
          </cell>
          <cell r="HM581">
            <v>0</v>
          </cell>
          <cell r="HN581">
            <v>0</v>
          </cell>
          <cell r="HO581">
            <v>0</v>
          </cell>
          <cell r="HP581">
            <v>0</v>
          </cell>
          <cell r="HQ581">
            <v>0</v>
          </cell>
          <cell r="HR581">
            <v>0</v>
          </cell>
          <cell r="HS581">
            <v>0</v>
          </cell>
          <cell r="II581">
            <v>57.52</v>
          </cell>
          <cell r="IJ581">
            <v>100.81</v>
          </cell>
          <cell r="IK581">
            <v>175.49</v>
          </cell>
          <cell r="IL581">
            <v>217.11</v>
          </cell>
          <cell r="IM581">
            <v>254.3</v>
          </cell>
          <cell r="IN581">
            <v>303.5</v>
          </cell>
          <cell r="IO581">
            <v>346.81</v>
          </cell>
          <cell r="IP581">
            <v>399.04</v>
          </cell>
          <cell r="IQ581">
            <v>448.48</v>
          </cell>
          <cell r="IR581">
            <v>496.45</v>
          </cell>
          <cell r="IS581">
            <v>556.22</v>
          </cell>
          <cell r="IT581">
            <v>645.19000000000005</v>
          </cell>
        </row>
        <row r="582">
          <cell r="GS582">
            <v>0</v>
          </cell>
          <cell r="GT582">
            <v>0</v>
          </cell>
          <cell r="GU582">
            <v>0</v>
          </cell>
          <cell r="GV582">
            <v>0</v>
          </cell>
          <cell r="GW582">
            <v>0</v>
          </cell>
          <cell r="GX582">
            <v>0</v>
          </cell>
          <cell r="GY582">
            <v>0</v>
          </cell>
          <cell r="GZ582">
            <v>0</v>
          </cell>
          <cell r="HA582">
            <v>0</v>
          </cell>
          <cell r="HB582">
            <v>0</v>
          </cell>
          <cell r="HC582">
            <v>0</v>
          </cell>
          <cell r="HD582">
            <v>0</v>
          </cell>
          <cell r="HH582">
            <v>0</v>
          </cell>
          <cell r="HI582">
            <v>0</v>
          </cell>
          <cell r="HJ582">
            <v>0</v>
          </cell>
          <cell r="HK582">
            <v>0</v>
          </cell>
          <cell r="HL582">
            <v>0</v>
          </cell>
          <cell r="HM582">
            <v>0</v>
          </cell>
          <cell r="HN582">
            <v>0</v>
          </cell>
          <cell r="HO582">
            <v>0</v>
          </cell>
          <cell r="HP582">
            <v>0</v>
          </cell>
          <cell r="HQ582">
            <v>0</v>
          </cell>
          <cell r="HR582">
            <v>0</v>
          </cell>
          <cell r="HS582">
            <v>0</v>
          </cell>
          <cell r="II582">
            <v>107.58</v>
          </cell>
          <cell r="IJ582">
            <v>112.31</v>
          </cell>
          <cell r="IK582">
            <v>237.26</v>
          </cell>
          <cell r="IL582">
            <v>237.26</v>
          </cell>
          <cell r="IM582">
            <v>249.91</v>
          </cell>
          <cell r="IN582">
            <v>249.91</v>
          </cell>
          <cell r="IO582">
            <v>274.47000000000003</v>
          </cell>
          <cell r="IP582">
            <v>346.47</v>
          </cell>
          <cell r="IQ582">
            <v>379.48</v>
          </cell>
          <cell r="IR582">
            <v>417.28</v>
          </cell>
          <cell r="IS582">
            <v>448.78</v>
          </cell>
          <cell r="IT582">
            <v>558.59</v>
          </cell>
        </row>
        <row r="583">
          <cell r="GS583">
            <v>0</v>
          </cell>
          <cell r="GT583">
            <v>0</v>
          </cell>
          <cell r="GU583">
            <v>0</v>
          </cell>
          <cell r="GV583">
            <v>0</v>
          </cell>
          <cell r="GW583">
            <v>0</v>
          </cell>
          <cell r="GX583">
            <v>0</v>
          </cell>
          <cell r="GY583">
            <v>0</v>
          </cell>
          <cell r="GZ583">
            <v>0</v>
          </cell>
          <cell r="HA583">
            <v>0</v>
          </cell>
          <cell r="HB583">
            <v>0</v>
          </cell>
          <cell r="HC583">
            <v>0</v>
          </cell>
          <cell r="HD583">
            <v>0</v>
          </cell>
          <cell r="HH583">
            <v>0</v>
          </cell>
          <cell r="HI583">
            <v>0</v>
          </cell>
          <cell r="HJ583">
            <v>0</v>
          </cell>
          <cell r="HK583">
            <v>0</v>
          </cell>
          <cell r="HL583">
            <v>0</v>
          </cell>
          <cell r="HM583">
            <v>0</v>
          </cell>
          <cell r="HN583">
            <v>0</v>
          </cell>
          <cell r="HO583">
            <v>0</v>
          </cell>
          <cell r="HP583">
            <v>0</v>
          </cell>
          <cell r="HQ583">
            <v>0</v>
          </cell>
          <cell r="HR583">
            <v>0</v>
          </cell>
          <cell r="HS583">
            <v>0</v>
          </cell>
          <cell r="II583">
            <v>0</v>
          </cell>
          <cell r="IJ583">
            <v>0</v>
          </cell>
          <cell r="IK583">
            <v>0</v>
          </cell>
          <cell r="IL583">
            <v>92.47</v>
          </cell>
          <cell r="IM583">
            <v>92.47</v>
          </cell>
          <cell r="IN583">
            <v>92.47</v>
          </cell>
          <cell r="IO583">
            <v>92.47</v>
          </cell>
          <cell r="IP583">
            <v>92.47</v>
          </cell>
          <cell r="IQ583">
            <v>92.47</v>
          </cell>
          <cell r="IR583">
            <v>92.47</v>
          </cell>
          <cell r="IS583">
            <v>92.47</v>
          </cell>
          <cell r="IT583">
            <v>856.3</v>
          </cell>
        </row>
        <row r="584">
          <cell r="GS584">
            <v>0</v>
          </cell>
          <cell r="GT584">
            <v>0</v>
          </cell>
          <cell r="GU584">
            <v>0</v>
          </cell>
          <cell r="GV584">
            <v>0</v>
          </cell>
          <cell r="GW584">
            <v>0</v>
          </cell>
          <cell r="GX584">
            <v>0</v>
          </cell>
          <cell r="GY584">
            <v>0</v>
          </cell>
          <cell r="GZ584">
            <v>0</v>
          </cell>
          <cell r="HA584">
            <v>0</v>
          </cell>
          <cell r="HB584">
            <v>0</v>
          </cell>
          <cell r="HC584">
            <v>0</v>
          </cell>
          <cell r="HD584">
            <v>0</v>
          </cell>
          <cell r="HH584">
            <v>0</v>
          </cell>
          <cell r="HI584">
            <v>0</v>
          </cell>
          <cell r="HJ584">
            <v>0</v>
          </cell>
          <cell r="HK584">
            <v>0</v>
          </cell>
          <cell r="HL584">
            <v>0</v>
          </cell>
          <cell r="HM584">
            <v>0</v>
          </cell>
          <cell r="HN584">
            <v>0</v>
          </cell>
          <cell r="HO584">
            <v>0</v>
          </cell>
          <cell r="HP584">
            <v>0</v>
          </cell>
          <cell r="HQ584">
            <v>0</v>
          </cell>
          <cell r="HR584">
            <v>0</v>
          </cell>
          <cell r="HS584">
            <v>0</v>
          </cell>
          <cell r="II584">
            <v>0</v>
          </cell>
          <cell r="IJ584">
            <v>0</v>
          </cell>
          <cell r="IK584">
            <v>0</v>
          </cell>
          <cell r="IL584">
            <v>365.6</v>
          </cell>
          <cell r="IM584">
            <v>366.6</v>
          </cell>
          <cell r="IN584">
            <v>366.6</v>
          </cell>
          <cell r="IO584">
            <v>886.4</v>
          </cell>
          <cell r="IP584">
            <v>886.4</v>
          </cell>
          <cell r="IQ584">
            <v>890.7</v>
          </cell>
          <cell r="IR584">
            <v>1517</v>
          </cell>
          <cell r="IS584">
            <v>1517</v>
          </cell>
          <cell r="IT584">
            <v>2271.5</v>
          </cell>
        </row>
        <row r="586">
          <cell r="GS586">
            <v>0</v>
          </cell>
          <cell r="GT586">
            <v>0</v>
          </cell>
          <cell r="GU586">
            <v>0</v>
          </cell>
          <cell r="GV586">
            <v>0</v>
          </cell>
          <cell r="GW586">
            <v>0</v>
          </cell>
          <cell r="GX586">
            <v>0</v>
          </cell>
          <cell r="GY586">
            <v>0</v>
          </cell>
          <cell r="GZ586">
            <v>0</v>
          </cell>
          <cell r="HA586">
            <v>0</v>
          </cell>
          <cell r="HB586">
            <v>0</v>
          </cell>
          <cell r="HC586">
            <v>0</v>
          </cell>
          <cell r="HD586">
            <v>0</v>
          </cell>
          <cell r="HH586">
            <v>0</v>
          </cell>
          <cell r="HI586">
            <v>0</v>
          </cell>
          <cell r="HJ586">
            <v>0</v>
          </cell>
          <cell r="HK586">
            <v>0</v>
          </cell>
          <cell r="HL586">
            <v>0</v>
          </cell>
          <cell r="HM586">
            <v>0</v>
          </cell>
          <cell r="HN586">
            <v>0</v>
          </cell>
          <cell r="HO586">
            <v>0</v>
          </cell>
          <cell r="HP586">
            <v>0</v>
          </cell>
          <cell r="HQ586">
            <v>0</v>
          </cell>
          <cell r="HR586">
            <v>0</v>
          </cell>
          <cell r="HS586">
            <v>0</v>
          </cell>
          <cell r="II586">
            <v>0</v>
          </cell>
          <cell r="IJ586">
            <v>8.4</v>
          </cell>
          <cell r="IK586">
            <v>21</v>
          </cell>
          <cell r="IL586">
            <v>29.4</v>
          </cell>
          <cell r="IM586">
            <v>39.4</v>
          </cell>
          <cell r="IN586">
            <v>49.4</v>
          </cell>
          <cell r="IO586">
            <v>59.4</v>
          </cell>
          <cell r="IP586">
            <v>69.400000000000006</v>
          </cell>
          <cell r="IQ586">
            <v>79.400000000000006</v>
          </cell>
          <cell r="IR586">
            <v>89.4</v>
          </cell>
          <cell r="IS586">
            <v>95.2</v>
          </cell>
          <cell r="IT586">
            <v>112.55</v>
          </cell>
        </row>
        <row r="587">
          <cell r="GS587">
            <v>0</v>
          </cell>
          <cell r="GT587">
            <v>0</v>
          </cell>
          <cell r="GU587">
            <v>0</v>
          </cell>
          <cell r="GV587">
            <v>0</v>
          </cell>
          <cell r="GW587">
            <v>0</v>
          </cell>
          <cell r="GX587">
            <v>0</v>
          </cell>
          <cell r="GY587">
            <v>0</v>
          </cell>
          <cell r="GZ587">
            <v>0</v>
          </cell>
          <cell r="HA587">
            <v>0</v>
          </cell>
          <cell r="HB587">
            <v>0</v>
          </cell>
          <cell r="HC587">
            <v>0</v>
          </cell>
          <cell r="HD587">
            <v>0</v>
          </cell>
          <cell r="HH587">
            <v>0</v>
          </cell>
          <cell r="HI587">
            <v>0</v>
          </cell>
          <cell r="HJ587">
            <v>0</v>
          </cell>
          <cell r="HK587">
            <v>0</v>
          </cell>
          <cell r="HL587">
            <v>0</v>
          </cell>
          <cell r="HM587">
            <v>0</v>
          </cell>
          <cell r="HN587">
            <v>0</v>
          </cell>
          <cell r="HO587">
            <v>0</v>
          </cell>
          <cell r="HP587">
            <v>0</v>
          </cell>
          <cell r="HQ587">
            <v>0</v>
          </cell>
          <cell r="HR587">
            <v>0</v>
          </cell>
          <cell r="HS587">
            <v>0</v>
          </cell>
          <cell r="II587">
            <v>12.98</v>
          </cell>
          <cell r="IJ587">
            <v>25.96</v>
          </cell>
          <cell r="IK587">
            <v>38.93</v>
          </cell>
          <cell r="IL587">
            <v>51.91</v>
          </cell>
          <cell r="IM587">
            <v>64.89</v>
          </cell>
          <cell r="IN587">
            <v>77.87</v>
          </cell>
          <cell r="IO587">
            <v>90.85</v>
          </cell>
          <cell r="IP587">
            <v>103.83</v>
          </cell>
          <cell r="IQ587">
            <v>116.8</v>
          </cell>
          <cell r="IR587">
            <v>129.78</v>
          </cell>
          <cell r="IS587">
            <v>140.34</v>
          </cell>
          <cell r="IT587">
            <v>150.78</v>
          </cell>
        </row>
        <row r="589">
          <cell r="GS589">
            <v>0</v>
          </cell>
          <cell r="GT589">
            <v>0</v>
          </cell>
          <cell r="GU589">
            <v>0</v>
          </cell>
          <cell r="GV589">
            <v>0</v>
          </cell>
          <cell r="GW589">
            <v>0</v>
          </cell>
          <cell r="GX589">
            <v>0</v>
          </cell>
          <cell r="GY589">
            <v>0</v>
          </cell>
          <cell r="GZ589">
            <v>0</v>
          </cell>
          <cell r="HA589">
            <v>0</v>
          </cell>
          <cell r="HB589">
            <v>0</v>
          </cell>
          <cell r="HC589">
            <v>0</v>
          </cell>
          <cell r="HD589">
            <v>0</v>
          </cell>
          <cell r="HH589">
            <v>0</v>
          </cell>
          <cell r="HI589">
            <v>0</v>
          </cell>
          <cell r="HJ589">
            <v>0</v>
          </cell>
          <cell r="HK589">
            <v>0</v>
          </cell>
          <cell r="HL589">
            <v>0</v>
          </cell>
          <cell r="HM589">
            <v>0</v>
          </cell>
          <cell r="HN589">
            <v>0</v>
          </cell>
          <cell r="HO589">
            <v>0</v>
          </cell>
          <cell r="HP589">
            <v>0</v>
          </cell>
          <cell r="HQ589">
            <v>0</v>
          </cell>
          <cell r="HR589">
            <v>0</v>
          </cell>
          <cell r="HS589">
            <v>0</v>
          </cell>
          <cell r="II589">
            <v>98.9</v>
          </cell>
          <cell r="IJ589">
            <v>188.38</v>
          </cell>
          <cell r="IK589">
            <v>284.69</v>
          </cell>
          <cell r="IL589">
            <v>452.82</v>
          </cell>
          <cell r="IM589">
            <v>529.29999999999995</v>
          </cell>
          <cell r="IN589">
            <v>607.99</v>
          </cell>
          <cell r="IO589">
            <v>757.72</v>
          </cell>
          <cell r="IP589">
            <v>829.82</v>
          </cell>
          <cell r="IQ589">
            <v>883.54</v>
          </cell>
          <cell r="IR589">
            <v>987.85</v>
          </cell>
          <cell r="IS589">
            <v>1030.22</v>
          </cell>
          <cell r="IT589">
            <v>1326.92</v>
          </cell>
        </row>
        <row r="590">
          <cell r="GS590">
            <v>0</v>
          </cell>
          <cell r="GT590">
            <v>0</v>
          </cell>
          <cell r="GU590">
            <v>0</v>
          </cell>
          <cell r="GV590">
            <v>0</v>
          </cell>
          <cell r="GW590">
            <v>0</v>
          </cell>
          <cell r="GX590">
            <v>0</v>
          </cell>
          <cell r="GY590">
            <v>0</v>
          </cell>
          <cell r="GZ590">
            <v>0</v>
          </cell>
          <cell r="HA590">
            <v>0</v>
          </cell>
          <cell r="HB590">
            <v>0</v>
          </cell>
          <cell r="HC590">
            <v>0</v>
          </cell>
          <cell r="HD590">
            <v>0</v>
          </cell>
          <cell r="HH590">
            <v>0</v>
          </cell>
          <cell r="HI590">
            <v>0</v>
          </cell>
          <cell r="HJ590">
            <v>0</v>
          </cell>
          <cell r="HK590">
            <v>0</v>
          </cell>
          <cell r="HL590">
            <v>0</v>
          </cell>
          <cell r="HM590">
            <v>0</v>
          </cell>
          <cell r="HN590">
            <v>0</v>
          </cell>
          <cell r="HO590">
            <v>0</v>
          </cell>
          <cell r="HP590">
            <v>0</v>
          </cell>
          <cell r="HQ590">
            <v>0</v>
          </cell>
          <cell r="HR590">
            <v>0</v>
          </cell>
          <cell r="HS590">
            <v>0</v>
          </cell>
          <cell r="II590">
            <v>0</v>
          </cell>
          <cell r="IJ590">
            <v>0</v>
          </cell>
          <cell r="IK590">
            <v>0</v>
          </cell>
          <cell r="IL590">
            <v>0</v>
          </cell>
          <cell r="IM590">
            <v>0</v>
          </cell>
          <cell r="IN590">
            <v>0</v>
          </cell>
          <cell r="IO590">
            <v>0</v>
          </cell>
          <cell r="IP590">
            <v>0</v>
          </cell>
          <cell r="IQ590">
            <v>0</v>
          </cell>
          <cell r="IR590">
            <v>0</v>
          </cell>
          <cell r="IS590">
            <v>0</v>
          </cell>
          <cell r="IT590">
            <v>0</v>
          </cell>
        </row>
        <row r="591">
          <cell r="GS591">
            <v>0</v>
          </cell>
          <cell r="GT591">
            <v>0</v>
          </cell>
          <cell r="GU591">
            <v>0</v>
          </cell>
          <cell r="GV591">
            <v>0</v>
          </cell>
          <cell r="GW591">
            <v>0</v>
          </cell>
          <cell r="GX591">
            <v>0</v>
          </cell>
          <cell r="GY591">
            <v>0</v>
          </cell>
          <cell r="GZ591">
            <v>0</v>
          </cell>
          <cell r="HA591">
            <v>0</v>
          </cell>
          <cell r="HB591">
            <v>0</v>
          </cell>
          <cell r="HC591">
            <v>0</v>
          </cell>
          <cell r="HD591">
            <v>0</v>
          </cell>
          <cell r="HH591">
            <v>0</v>
          </cell>
          <cell r="HI591">
            <v>0</v>
          </cell>
          <cell r="HJ591">
            <v>0</v>
          </cell>
          <cell r="HK591">
            <v>0</v>
          </cell>
          <cell r="HL591">
            <v>0</v>
          </cell>
          <cell r="HM591">
            <v>0</v>
          </cell>
          <cell r="HN591">
            <v>0</v>
          </cell>
          <cell r="HO591">
            <v>0</v>
          </cell>
          <cell r="HP591">
            <v>0</v>
          </cell>
          <cell r="HQ591">
            <v>0</v>
          </cell>
          <cell r="HR591">
            <v>0</v>
          </cell>
          <cell r="HS591">
            <v>0</v>
          </cell>
          <cell r="II591">
            <v>30.78</v>
          </cell>
          <cell r="IJ591">
            <v>57.77</v>
          </cell>
          <cell r="IK591">
            <v>86.86</v>
          </cell>
          <cell r="IL591">
            <v>141.43</v>
          </cell>
          <cell r="IM591">
            <v>168.09</v>
          </cell>
          <cell r="IN591">
            <v>196.94</v>
          </cell>
          <cell r="IO591">
            <v>257.45999999999998</v>
          </cell>
          <cell r="IP591">
            <v>291.12</v>
          </cell>
          <cell r="IQ591">
            <v>320.86</v>
          </cell>
          <cell r="IR591">
            <v>384.99</v>
          </cell>
          <cell r="IS591">
            <v>413.82</v>
          </cell>
          <cell r="IT591">
            <v>526.14</v>
          </cell>
        </row>
        <row r="592">
          <cell r="GS592">
            <v>0</v>
          </cell>
          <cell r="GT592">
            <v>0</v>
          </cell>
          <cell r="GU592">
            <v>0</v>
          </cell>
          <cell r="GV592">
            <v>0</v>
          </cell>
          <cell r="GW592">
            <v>0</v>
          </cell>
          <cell r="GX592">
            <v>0</v>
          </cell>
          <cell r="GY592">
            <v>0</v>
          </cell>
          <cell r="GZ592">
            <v>0</v>
          </cell>
          <cell r="HA592">
            <v>0</v>
          </cell>
          <cell r="HB592">
            <v>0</v>
          </cell>
          <cell r="HC592">
            <v>0</v>
          </cell>
          <cell r="HD592">
            <v>0</v>
          </cell>
          <cell r="HH592">
            <v>0</v>
          </cell>
          <cell r="HI592">
            <v>0</v>
          </cell>
          <cell r="HJ592">
            <v>0</v>
          </cell>
          <cell r="HK592">
            <v>0</v>
          </cell>
          <cell r="HL592">
            <v>0</v>
          </cell>
          <cell r="HM592">
            <v>0</v>
          </cell>
          <cell r="HN592">
            <v>0</v>
          </cell>
          <cell r="HO592">
            <v>0</v>
          </cell>
          <cell r="HP592">
            <v>0</v>
          </cell>
          <cell r="HQ592">
            <v>0</v>
          </cell>
          <cell r="HR592">
            <v>0</v>
          </cell>
          <cell r="HS592">
            <v>0</v>
          </cell>
          <cell r="II592">
            <v>0</v>
          </cell>
          <cell r="IJ592">
            <v>0</v>
          </cell>
          <cell r="IK592">
            <v>178.94</v>
          </cell>
          <cell r="IL592">
            <v>178.94</v>
          </cell>
          <cell r="IM592">
            <v>178.94</v>
          </cell>
          <cell r="IN592">
            <v>178.94</v>
          </cell>
          <cell r="IO592">
            <v>178.94</v>
          </cell>
          <cell r="IP592">
            <v>178.94</v>
          </cell>
          <cell r="IQ592">
            <v>178.94</v>
          </cell>
          <cell r="IR592">
            <v>178.94</v>
          </cell>
          <cell r="IS592">
            <v>178.94</v>
          </cell>
          <cell r="IT592">
            <v>185.1</v>
          </cell>
        </row>
        <row r="593">
          <cell r="GS593">
            <v>0</v>
          </cell>
          <cell r="GT593">
            <v>0</v>
          </cell>
          <cell r="GU593">
            <v>0</v>
          </cell>
          <cell r="GV593">
            <v>0</v>
          </cell>
          <cell r="GW593">
            <v>0</v>
          </cell>
          <cell r="GX593">
            <v>0</v>
          </cell>
          <cell r="GY593">
            <v>0</v>
          </cell>
          <cell r="GZ593">
            <v>0</v>
          </cell>
          <cell r="HA593">
            <v>0</v>
          </cell>
          <cell r="HB593">
            <v>0</v>
          </cell>
          <cell r="HC593">
            <v>0</v>
          </cell>
          <cell r="HD593">
            <v>0</v>
          </cell>
          <cell r="HH593">
            <v>0</v>
          </cell>
          <cell r="HI593">
            <v>0</v>
          </cell>
          <cell r="HJ593">
            <v>0</v>
          </cell>
          <cell r="HK593">
            <v>0</v>
          </cell>
          <cell r="HL593">
            <v>0</v>
          </cell>
          <cell r="HM593">
            <v>0</v>
          </cell>
          <cell r="HN593">
            <v>0</v>
          </cell>
          <cell r="HO593">
            <v>0</v>
          </cell>
          <cell r="HP593">
            <v>0</v>
          </cell>
          <cell r="HQ593">
            <v>0</v>
          </cell>
          <cell r="HR593">
            <v>0</v>
          </cell>
          <cell r="HS593">
            <v>0</v>
          </cell>
          <cell r="II593">
            <v>46.73</v>
          </cell>
          <cell r="IJ593">
            <v>54.37</v>
          </cell>
          <cell r="IK593">
            <v>114.16</v>
          </cell>
          <cell r="IL593">
            <v>115.37</v>
          </cell>
          <cell r="IM593">
            <v>171.63</v>
          </cell>
          <cell r="IN593">
            <v>216</v>
          </cell>
          <cell r="IO593">
            <v>232.29</v>
          </cell>
          <cell r="IP593">
            <v>252.09</v>
          </cell>
          <cell r="IQ593">
            <v>267.05</v>
          </cell>
          <cell r="IR593">
            <v>334.36</v>
          </cell>
          <cell r="IS593">
            <v>439.93</v>
          </cell>
          <cell r="IT593">
            <v>520.08000000000004</v>
          </cell>
        </row>
        <row r="594">
          <cell r="GS594">
            <v>0</v>
          </cell>
          <cell r="GT594">
            <v>0</v>
          </cell>
          <cell r="GU594">
            <v>0</v>
          </cell>
          <cell r="GV594">
            <v>0</v>
          </cell>
          <cell r="GW594">
            <v>0</v>
          </cell>
          <cell r="GX594">
            <v>0</v>
          </cell>
          <cell r="GY594">
            <v>0</v>
          </cell>
          <cell r="GZ594">
            <v>0</v>
          </cell>
          <cell r="HA594">
            <v>0</v>
          </cell>
          <cell r="HB594">
            <v>0</v>
          </cell>
          <cell r="HC594">
            <v>0</v>
          </cell>
          <cell r="HD594">
            <v>0</v>
          </cell>
          <cell r="HH594">
            <v>0</v>
          </cell>
          <cell r="HI594">
            <v>0</v>
          </cell>
          <cell r="HJ594">
            <v>0</v>
          </cell>
          <cell r="HK594">
            <v>0</v>
          </cell>
          <cell r="HL594">
            <v>0</v>
          </cell>
          <cell r="HM594">
            <v>0</v>
          </cell>
          <cell r="HN594">
            <v>0</v>
          </cell>
          <cell r="HO594">
            <v>0</v>
          </cell>
          <cell r="HP594">
            <v>0</v>
          </cell>
          <cell r="HQ594">
            <v>0</v>
          </cell>
          <cell r="HR594">
            <v>0</v>
          </cell>
          <cell r="HS594">
            <v>0</v>
          </cell>
          <cell r="II594">
            <v>18.62</v>
          </cell>
          <cell r="IJ594">
            <v>37.21</v>
          </cell>
          <cell r="IK594">
            <v>65.16</v>
          </cell>
          <cell r="IL594">
            <v>87.13</v>
          </cell>
          <cell r="IM594">
            <v>117.7</v>
          </cell>
          <cell r="IN594">
            <v>137.96</v>
          </cell>
          <cell r="IO594">
            <v>162.74</v>
          </cell>
          <cell r="IP594">
            <v>179.52</v>
          </cell>
          <cell r="IQ594">
            <v>203.47</v>
          </cell>
          <cell r="IR594">
            <v>227.38</v>
          </cell>
          <cell r="IS594">
            <v>254.25</v>
          </cell>
          <cell r="IT594">
            <v>304.83</v>
          </cell>
        </row>
        <row r="598">
          <cell r="GS598">
            <v>0</v>
          </cell>
          <cell r="GT598">
            <v>0</v>
          </cell>
          <cell r="GU598">
            <v>0</v>
          </cell>
          <cell r="GV598">
            <v>0</v>
          </cell>
          <cell r="GW598">
            <v>0</v>
          </cell>
          <cell r="GX598">
            <v>0</v>
          </cell>
          <cell r="GY598">
            <v>0</v>
          </cell>
          <cell r="GZ598">
            <v>0</v>
          </cell>
          <cell r="HA598">
            <v>0</v>
          </cell>
          <cell r="HB598">
            <v>0</v>
          </cell>
          <cell r="HC598">
            <v>0</v>
          </cell>
          <cell r="HD598">
            <v>0</v>
          </cell>
          <cell r="HH598">
            <v>0</v>
          </cell>
          <cell r="HI598">
            <v>0</v>
          </cell>
          <cell r="HJ598">
            <v>0</v>
          </cell>
          <cell r="HK598">
            <v>0</v>
          </cell>
          <cell r="HL598">
            <v>0</v>
          </cell>
          <cell r="HM598">
            <v>0</v>
          </cell>
          <cell r="HN598">
            <v>0</v>
          </cell>
          <cell r="HO598">
            <v>0</v>
          </cell>
          <cell r="HP598">
            <v>0</v>
          </cell>
          <cell r="HQ598">
            <v>0</v>
          </cell>
          <cell r="HR598">
            <v>0</v>
          </cell>
          <cell r="HS598">
            <v>0</v>
          </cell>
          <cell r="II598">
            <v>76.25</v>
          </cell>
          <cell r="IJ598">
            <v>77.25</v>
          </cell>
          <cell r="IK598">
            <v>74.5</v>
          </cell>
          <cell r="IL598">
            <v>73.5</v>
          </cell>
          <cell r="IM598">
            <v>73.5</v>
          </cell>
          <cell r="IN598">
            <v>74.5</v>
          </cell>
          <cell r="IO598">
            <v>74.5</v>
          </cell>
          <cell r="IP598">
            <v>74.5</v>
          </cell>
          <cell r="IQ598">
            <v>76.5</v>
          </cell>
          <cell r="IR598">
            <v>93.5</v>
          </cell>
          <cell r="IS598">
            <v>95.5</v>
          </cell>
          <cell r="IT598">
            <v>94.25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STACJE"/>
      <sheetName val="2-LINIE"/>
      <sheetName val="3-SIECI SN i nn"/>
      <sheetName val="4-ŁĄCZNOŚĆ"/>
      <sheetName val="5-TELEINFORMATYKA"/>
      <sheetName val="6-PRZYŁĄCZENIA"/>
      <sheetName val="7-ZAKUPY GOTOWYCH DÓBR"/>
      <sheetName val="8-POZOSTAŁE"/>
      <sheetName val="PODSUMOWANIE"/>
      <sheetName val="EE - Raport"/>
      <sheetName val="Braki"/>
      <sheetName val="Słowniki"/>
      <sheetName val="Raport - PF 2011 "/>
      <sheetName val="RE-podział"/>
      <sheetName val="EE-Giełda"/>
      <sheetName val="Lublin 1 - PSR "/>
      <sheetName val="Lublin 1 - MSSF"/>
      <sheetName val="Inwest"/>
      <sheetName val="Inwestycje"/>
      <sheetName val="Inwestycje_szczegóły"/>
      <sheetName val="Łódź-Teren"/>
      <sheetName val="Lublin 2 - PSR"/>
      <sheetName val="Lublin 2 - MSSF"/>
      <sheetName val="Lublin 3"/>
      <sheetName val="Lublin 4"/>
      <sheetName val="Lublin 5"/>
      <sheetName val="Lublin 6"/>
      <sheetName val="01"/>
      <sheetName val="02"/>
      <sheetName val="03"/>
      <sheetName val="04"/>
      <sheetName val="05"/>
      <sheetName val="06"/>
      <sheetName val="07"/>
      <sheetName val="08"/>
      <sheetName val="ZI-1"/>
      <sheetName val="ZI-2"/>
      <sheetName val="TT"/>
      <sheetName val="GO"/>
      <sheetName val="ZG"/>
      <sheetName val="MP"/>
      <sheetName val="ZA"/>
      <sheetName val="Arkusz1"/>
      <sheetName val="Lublin 1 - PSR"/>
      <sheetName val="Telekomunikacja_Capex"/>
      <sheetName val="Informatyka_Capex"/>
      <sheetName val="Wyk"/>
      <sheetName val="Wyk 1"/>
      <sheetName val="Wyk 2"/>
      <sheetName val="Wyk 3"/>
      <sheetName val="Wyk 4"/>
      <sheetName val="Wyk 5"/>
      <sheetName val="Wyk 6"/>
      <sheetName val="Wyk 7"/>
      <sheetName val="Wyk 8"/>
      <sheetName val="Wyk 9"/>
      <sheetName val="Wyk 10"/>
      <sheetName val="dane"/>
      <sheetName val="Wykres1"/>
      <sheetName val="Wykres2"/>
      <sheetName val="Wykres3"/>
      <sheetName val="Wykres4"/>
      <sheetName val="Wykres5"/>
      <sheetName val="Wykres6"/>
      <sheetName val="Wykres7"/>
      <sheetName val="Wykres8"/>
      <sheetName val="Wykres9"/>
      <sheetName val="Wykres10"/>
      <sheetName val="Wykres11"/>
      <sheetName val="Wykres24"/>
      <sheetName val="Wykres12"/>
      <sheetName val="EE - Raport(PSR)"/>
      <sheetName val="EE - Raport(MSSF)"/>
      <sheetName val="Wykres13"/>
      <sheetName val="Wykres14"/>
      <sheetName val="Wykres15"/>
      <sheetName val="Wykres16"/>
      <sheetName val="Wykres17"/>
      <sheetName val="Wykres18"/>
      <sheetName val="Wykres19"/>
      <sheetName val="Wykres20"/>
      <sheetName val="Wykres21"/>
      <sheetName val="Wykres22"/>
      <sheetName val="Wykres23"/>
      <sheetName val="Wykres25"/>
      <sheetName val="Wykres26"/>
      <sheetName val="Wykres27"/>
      <sheetName val="Wykres28"/>
      <sheetName val="Wykres29"/>
      <sheetName val="Wykres30"/>
      <sheetName val="Wykres31"/>
      <sheetName val="Wykres32"/>
      <sheetName val="Wykres33"/>
      <sheetName val="Wykres34"/>
      <sheetName val="Wykres35"/>
      <sheetName val="Wykres36"/>
      <sheetName val="Wykres37"/>
      <sheetName val="Wykres38"/>
      <sheetName val="Wykres38 (3)"/>
      <sheetName val="Wykres38 (4)"/>
      <sheetName val="Wykres38 (5)"/>
      <sheetName val="Wykres38 (6)"/>
      <sheetName val="Wykres38 (7)"/>
      <sheetName val="Wykres38 (8)"/>
      <sheetName val="Wykres38 (9)"/>
      <sheetName val="Wykres38 (10)"/>
      <sheetName val="Wykres38 (2)"/>
      <sheetName val="DBIL"/>
      <sheetName val="DRZIS"/>
      <sheetName val="KOSZTY"/>
      <sheetName val="DROZR"/>
      <sheetName val="listy"/>
      <sheetName val="KONS"/>
    </sheetNames>
    <sheetDataSet>
      <sheetData sheetId="0">
        <row r="7">
          <cell r="R7">
            <v>2876730.35</v>
          </cell>
        </row>
      </sheetData>
      <sheetData sheetId="1">
        <row r="6">
          <cell r="R6">
            <v>112</v>
          </cell>
        </row>
      </sheetData>
      <sheetData sheetId="2">
        <row r="8">
          <cell r="R8">
            <v>354802.29000000004</v>
          </cell>
        </row>
      </sheetData>
      <sheetData sheetId="3"/>
      <sheetData sheetId="4">
        <row r="4">
          <cell r="R4">
            <v>77842.22</v>
          </cell>
        </row>
      </sheetData>
      <sheetData sheetId="5">
        <row r="4">
          <cell r="R4">
            <v>7113425.5499999989</v>
          </cell>
        </row>
      </sheetData>
      <sheetData sheetId="6">
        <row r="5">
          <cell r="R5">
            <v>0</v>
          </cell>
        </row>
      </sheetData>
      <sheetData sheetId="7">
        <row r="5">
          <cell r="R5">
            <v>6246995.3599999994</v>
          </cell>
        </row>
      </sheetData>
      <sheetData sheetId="8">
        <row r="4">
          <cell r="AH4">
            <v>1529419.5</v>
          </cell>
        </row>
      </sheetData>
      <sheetData sheetId="9">
        <row r="4">
          <cell r="AH4">
            <v>0</v>
          </cell>
        </row>
      </sheetData>
      <sheetData sheetId="10">
        <row r="4">
          <cell r="AH4">
            <v>0</v>
          </cell>
        </row>
      </sheetData>
      <sheetData sheetId="11">
        <row r="5">
          <cell r="B5" t="str">
            <v>KONTYNUACJA</v>
          </cell>
          <cell r="E5" t="str">
            <v>Aleksandrów</v>
          </cell>
          <cell r="H5" t="str">
            <v>TAK</v>
          </cell>
          <cell r="J5" t="str">
            <v>Rozwojowe</v>
          </cell>
        </row>
        <row r="6">
          <cell r="B6" t="str">
            <v>NOWOROZPOCZYNANE</v>
          </cell>
          <cell r="E6" t="str">
            <v>Aleksandrów Łódzki</v>
          </cell>
          <cell r="G6" t="str">
            <v>III</v>
          </cell>
          <cell r="H6" t="str">
            <v>NIE</v>
          </cell>
          <cell r="J6" t="str">
            <v>Modernizacyjno - odtworzeniowe</v>
          </cell>
        </row>
        <row r="7">
          <cell r="B7" t="str">
            <v>PRZYGOTOWYWANE</v>
          </cell>
          <cell r="E7" t="str">
            <v>Baranów</v>
          </cell>
          <cell r="G7" t="str">
            <v>IV</v>
          </cell>
        </row>
        <row r="8">
          <cell r="B8" t="str">
            <v>REZERWA</v>
          </cell>
          <cell r="E8" t="str">
            <v>Bełchatów Miasto</v>
          </cell>
          <cell r="G8" t="str">
            <v>V</v>
          </cell>
        </row>
        <row r="9">
          <cell r="B9" t="str">
            <v>ZAKOŃCZONE</v>
          </cell>
          <cell r="E9" t="str">
            <v>Bełchatów</v>
          </cell>
        </row>
        <row r="10">
          <cell r="E10" t="str">
            <v>Będków</v>
          </cell>
        </row>
        <row r="11">
          <cell r="E11" t="str">
            <v>Biała</v>
          </cell>
        </row>
        <row r="12">
          <cell r="E12" t="str">
            <v>Biała Rawska</v>
          </cell>
        </row>
        <row r="13">
          <cell r="E13" t="str">
            <v>Białaczów</v>
          </cell>
        </row>
        <row r="14">
          <cell r="E14" t="str">
            <v>Bielawy</v>
          </cell>
        </row>
        <row r="15">
          <cell r="E15" t="str">
            <v>Błaszki</v>
          </cell>
        </row>
        <row r="16">
          <cell r="E16" t="str">
            <v>Bolimów</v>
          </cell>
        </row>
        <row r="17">
          <cell r="E17" t="str">
            <v>Brąszewice</v>
          </cell>
        </row>
        <row r="18">
          <cell r="E18" t="str">
            <v>Brzeziny Miasto</v>
          </cell>
        </row>
        <row r="19">
          <cell r="E19" t="str">
            <v>Brzeziny</v>
          </cell>
        </row>
        <row r="20">
          <cell r="E20" t="str">
            <v>Brzeźnio</v>
          </cell>
        </row>
        <row r="21">
          <cell r="E21" t="str">
            <v>Buczek</v>
          </cell>
        </row>
        <row r="22">
          <cell r="E22" t="str">
            <v>Budziszewice</v>
          </cell>
        </row>
        <row r="23">
          <cell r="E23" t="str">
            <v>Burzenin</v>
          </cell>
        </row>
        <row r="24">
          <cell r="E24" t="str">
            <v>Chąśno</v>
          </cell>
        </row>
        <row r="25">
          <cell r="E25" t="str">
            <v>Cielądz</v>
          </cell>
        </row>
        <row r="26">
          <cell r="E26" t="str">
            <v>Czarnocin</v>
          </cell>
        </row>
        <row r="27">
          <cell r="E27" t="str">
            <v>Czarnożyły</v>
          </cell>
        </row>
        <row r="28">
          <cell r="E28" t="str">
            <v>Czerniewice</v>
          </cell>
        </row>
        <row r="29">
          <cell r="E29" t="str">
            <v>Dalików</v>
          </cell>
        </row>
        <row r="30">
          <cell r="E30" t="str">
            <v>Dłutów</v>
          </cell>
        </row>
        <row r="31">
          <cell r="E31" t="str">
            <v>Dmosin</v>
          </cell>
        </row>
        <row r="32">
          <cell r="E32" t="str">
            <v>Dobra</v>
          </cell>
        </row>
        <row r="33">
          <cell r="E33" t="str">
            <v>Dobroń</v>
          </cell>
        </row>
        <row r="34">
          <cell r="E34" t="str">
            <v>Dobryszyce</v>
          </cell>
        </row>
        <row r="35">
          <cell r="E35" t="str">
            <v>Domaniewice</v>
          </cell>
        </row>
        <row r="36">
          <cell r="E36" t="str">
            <v>Drzewica</v>
          </cell>
        </row>
        <row r="37">
          <cell r="E37" t="str">
            <v>Drużbice</v>
          </cell>
        </row>
        <row r="38">
          <cell r="E38" t="str">
            <v>Działoszyn</v>
          </cell>
        </row>
        <row r="39">
          <cell r="E39" t="str">
            <v>Fałków</v>
          </cell>
        </row>
        <row r="40">
          <cell r="E40" t="str">
            <v xml:space="preserve">Gielniów </v>
          </cell>
        </row>
        <row r="41">
          <cell r="E41" t="str">
            <v>Głowno</v>
          </cell>
        </row>
        <row r="42">
          <cell r="E42" t="str">
            <v>Głuchów</v>
          </cell>
        </row>
        <row r="43">
          <cell r="E43" t="str">
            <v>Godzianów</v>
          </cell>
        </row>
        <row r="44">
          <cell r="E44" t="str">
            <v>Gomunice</v>
          </cell>
        </row>
        <row r="45">
          <cell r="E45" t="str">
            <v>Gorzkowice</v>
          </cell>
        </row>
        <row r="46">
          <cell r="E46" t="str">
            <v>Goszczanów</v>
          </cell>
        </row>
        <row r="47">
          <cell r="E47" t="str">
            <v>Grabica</v>
          </cell>
        </row>
        <row r="48">
          <cell r="E48" t="str">
            <v xml:space="preserve">Grodzisk Mazowiecki </v>
          </cell>
        </row>
        <row r="49">
          <cell r="E49" t="str">
            <v>Iłów</v>
          </cell>
        </row>
        <row r="50">
          <cell r="E50" t="str">
            <v>Inowłódz</v>
          </cell>
        </row>
        <row r="51">
          <cell r="E51" t="str">
            <v>Jaktorów</v>
          </cell>
        </row>
        <row r="52">
          <cell r="E52" t="str">
            <v>Jeżów</v>
          </cell>
        </row>
        <row r="53">
          <cell r="E53" t="str">
            <v>Kamieńsk</v>
          </cell>
        </row>
        <row r="54">
          <cell r="E54" t="str">
            <v>Kampinos</v>
          </cell>
        </row>
        <row r="55">
          <cell r="E55" t="str">
            <v>Kiełczygłów</v>
          </cell>
        </row>
        <row r="56">
          <cell r="E56" t="str">
            <v xml:space="preserve">Kiernozia </v>
          </cell>
        </row>
        <row r="57">
          <cell r="E57" t="str">
            <v>Kleszczów</v>
          </cell>
        </row>
        <row r="58">
          <cell r="E58" t="str">
            <v>Klonowa</v>
          </cell>
        </row>
        <row r="59">
          <cell r="E59" t="str">
            <v>Kluczewsko</v>
          </cell>
        </row>
        <row r="60">
          <cell r="E60" t="str">
            <v>Kluki</v>
          </cell>
        </row>
        <row r="61">
          <cell r="E61" t="str">
            <v>Kobiele Wielkie</v>
          </cell>
        </row>
        <row r="62">
          <cell r="E62" t="str">
            <v>Kocierzew Południowy</v>
          </cell>
        </row>
        <row r="63">
          <cell r="E63" t="str">
            <v>Kodrąb</v>
          </cell>
        </row>
        <row r="64">
          <cell r="E64" t="str">
            <v xml:space="preserve">Koluszki </v>
          </cell>
        </row>
        <row r="65">
          <cell r="E65" t="str">
            <v>Konopnica</v>
          </cell>
        </row>
        <row r="66">
          <cell r="E66" t="str">
            <v xml:space="preserve">Końskie </v>
          </cell>
        </row>
        <row r="67">
          <cell r="E67" t="str">
            <v>Kowiesy</v>
          </cell>
        </row>
        <row r="68">
          <cell r="E68" t="str">
            <v xml:space="preserve">Koźminek </v>
          </cell>
        </row>
        <row r="69">
          <cell r="E69" t="str">
            <v>Kruszyna</v>
          </cell>
        </row>
        <row r="70">
          <cell r="E70" t="str">
            <v>Lgota Wielka</v>
          </cell>
        </row>
        <row r="71">
          <cell r="E71" t="str">
            <v>Lipce Reymontowskie</v>
          </cell>
        </row>
        <row r="72">
          <cell r="E72" t="str">
            <v>Lubochnia</v>
          </cell>
        </row>
        <row r="73">
          <cell r="E73" t="str">
            <v>Lutomiersk</v>
          </cell>
        </row>
        <row r="74">
          <cell r="E74" t="str">
            <v>Lututów</v>
          </cell>
        </row>
        <row r="75">
          <cell r="E75" t="str">
            <v>Ładzice</v>
          </cell>
        </row>
        <row r="76">
          <cell r="E76" t="str">
            <v>Łask</v>
          </cell>
        </row>
        <row r="77">
          <cell r="E77" t="str">
            <v>Łęki Szlacheckie</v>
          </cell>
        </row>
        <row r="78">
          <cell r="E78" t="str">
            <v>Łowicz</v>
          </cell>
        </row>
        <row r="79">
          <cell r="E79" t="str">
            <v>Łowicz</v>
          </cell>
        </row>
        <row r="80">
          <cell r="E80" t="str">
            <v>Łyszkowice</v>
          </cell>
        </row>
        <row r="81">
          <cell r="E81" t="str">
            <v>Maków</v>
          </cell>
        </row>
        <row r="82">
          <cell r="E82" t="str">
            <v>Masłowice</v>
          </cell>
        </row>
        <row r="83">
          <cell r="E83" t="str">
            <v>Młodzieszyn</v>
          </cell>
        </row>
        <row r="84">
          <cell r="E84" t="str">
            <v>Mniszków</v>
          </cell>
        </row>
        <row r="85">
          <cell r="E85" t="str">
            <v xml:space="preserve">Mogielnica </v>
          </cell>
        </row>
        <row r="86">
          <cell r="E86" t="str">
            <v>Mokrsko</v>
          </cell>
        </row>
        <row r="87">
          <cell r="E87" t="str">
            <v>Moszczenica</v>
          </cell>
        </row>
        <row r="88">
          <cell r="E88" t="str">
            <v>Mszczonów</v>
          </cell>
        </row>
        <row r="89">
          <cell r="E89" t="str">
            <v>Nieborów</v>
          </cell>
        </row>
        <row r="90">
          <cell r="E90" t="str">
            <v>Nowa Sucha</v>
          </cell>
        </row>
        <row r="91">
          <cell r="E91" t="str">
            <v>Nowy Kawęczyn</v>
          </cell>
        </row>
        <row r="92">
          <cell r="E92" t="str">
            <v>Opoczno</v>
          </cell>
        </row>
        <row r="93">
          <cell r="E93" t="str">
            <v>Osjaków</v>
          </cell>
        </row>
        <row r="94">
          <cell r="E94" t="str">
            <v>Ostrówek</v>
          </cell>
        </row>
        <row r="95">
          <cell r="E95" t="str">
            <v>Pajęczno</v>
          </cell>
        </row>
        <row r="96">
          <cell r="E96" t="str">
            <v>Paradyż</v>
          </cell>
        </row>
        <row r="97">
          <cell r="E97" t="str">
            <v>Pątnów</v>
          </cell>
        </row>
        <row r="98">
          <cell r="E98" t="str">
            <v>Pęczniew</v>
          </cell>
        </row>
        <row r="99">
          <cell r="E99" t="str">
            <v>Piotrków Trybunalski</v>
          </cell>
        </row>
        <row r="100">
          <cell r="E100" t="str">
            <v>Poddębice</v>
          </cell>
        </row>
        <row r="101">
          <cell r="E101" t="str">
            <v>Poświętne</v>
          </cell>
        </row>
        <row r="102">
          <cell r="E102" t="str">
            <v>Przedbórz</v>
          </cell>
        </row>
        <row r="103">
          <cell r="E103" t="str">
            <v>Puszcza Mariańska</v>
          </cell>
        </row>
        <row r="104">
          <cell r="E104" t="str">
            <v>Radomsko</v>
          </cell>
        </row>
        <row r="105">
          <cell r="E105" t="str">
            <v>Radomsko</v>
          </cell>
        </row>
        <row r="106">
          <cell r="E106" t="str">
            <v>Radziejowice</v>
          </cell>
        </row>
        <row r="107">
          <cell r="E107" t="str">
            <v>Rawa Mazowiecka Miasto</v>
          </cell>
        </row>
        <row r="108">
          <cell r="E108" t="str">
            <v>Rawa Mazowiecka</v>
          </cell>
        </row>
        <row r="109">
          <cell r="E109" t="str">
            <v>Regnów</v>
          </cell>
        </row>
        <row r="110">
          <cell r="E110" t="str">
            <v>Ręczno</v>
          </cell>
        </row>
        <row r="111">
          <cell r="E111" t="str">
            <v>Rogów</v>
          </cell>
        </row>
        <row r="112">
          <cell r="E112" t="str">
            <v>Rokiciny</v>
          </cell>
        </row>
        <row r="113">
          <cell r="E113" t="str">
            <v>Rozprza</v>
          </cell>
        </row>
        <row r="114">
          <cell r="E114" t="str">
            <v>Rusiec</v>
          </cell>
        </row>
        <row r="115">
          <cell r="E115" t="str">
            <v>Rybno</v>
          </cell>
        </row>
        <row r="116">
          <cell r="E116" t="str">
            <v>Rząśnia</v>
          </cell>
        </row>
        <row r="117">
          <cell r="E117" t="str">
            <v>Rzeczyca</v>
          </cell>
        </row>
        <row r="118">
          <cell r="E118" t="str">
            <v>Sadkowice</v>
          </cell>
        </row>
        <row r="119">
          <cell r="E119" t="str">
            <v>Sędziejowice</v>
          </cell>
        </row>
        <row r="120">
          <cell r="E120" t="str">
            <v>Siemkowice</v>
          </cell>
        </row>
        <row r="121">
          <cell r="E121" t="str">
            <v>Sieradz Miasto</v>
          </cell>
        </row>
        <row r="122">
          <cell r="E122" t="str">
            <v>Sieradz</v>
          </cell>
        </row>
        <row r="123">
          <cell r="E123" t="str">
            <v>Skierniewice Miasto</v>
          </cell>
        </row>
        <row r="124">
          <cell r="E124" t="str">
            <v>Skierniewice</v>
          </cell>
        </row>
        <row r="125">
          <cell r="E125" t="str">
            <v>Skomlin</v>
          </cell>
        </row>
        <row r="126">
          <cell r="E126" t="str">
            <v>Sławno</v>
          </cell>
        </row>
        <row r="127">
          <cell r="E127" t="str">
            <v>Słupia</v>
          </cell>
        </row>
        <row r="128">
          <cell r="E128" t="str">
            <v>Sochaczew Miasto</v>
          </cell>
        </row>
        <row r="129">
          <cell r="E129" t="str">
            <v>Sochaczew</v>
          </cell>
        </row>
        <row r="130">
          <cell r="E130" t="str">
            <v xml:space="preserve">Strzelce Wielkie </v>
          </cell>
        </row>
        <row r="131">
          <cell r="E131" t="str">
            <v>Sulejów</v>
          </cell>
        </row>
        <row r="132">
          <cell r="E132" t="str">
            <v>Sulmierzyce</v>
          </cell>
        </row>
        <row r="133">
          <cell r="E133" t="str">
            <v>Szadek</v>
          </cell>
        </row>
        <row r="134">
          <cell r="E134" t="str">
            <v>Szczerców</v>
          </cell>
        </row>
        <row r="135">
          <cell r="E135" t="str">
            <v>Teresin</v>
          </cell>
        </row>
        <row r="136">
          <cell r="E136" t="str">
            <v>Tomaszów Mazowiecki Miasto</v>
          </cell>
        </row>
        <row r="137">
          <cell r="E137" t="str">
            <v>Tomaszów Mazowiecki</v>
          </cell>
        </row>
        <row r="138">
          <cell r="E138" t="str">
            <v>Tuszyn</v>
          </cell>
        </row>
        <row r="139">
          <cell r="E139" t="str">
            <v>Ujazd</v>
          </cell>
        </row>
        <row r="140">
          <cell r="E140" t="str">
            <v>Warta</v>
          </cell>
        </row>
        <row r="141">
          <cell r="E141" t="str">
            <v>Wartkowice</v>
          </cell>
        </row>
        <row r="142">
          <cell r="E142" t="str">
            <v>Widawa</v>
          </cell>
        </row>
        <row r="143">
          <cell r="E143" t="str">
            <v>Wielgomłyny</v>
          </cell>
        </row>
        <row r="144">
          <cell r="E144" t="str">
            <v>Wieluń</v>
          </cell>
        </row>
        <row r="145">
          <cell r="E145" t="str">
            <v>Wierzchlas</v>
          </cell>
        </row>
        <row r="146">
          <cell r="E146" t="str">
            <v>Wiskitki</v>
          </cell>
        </row>
        <row r="147">
          <cell r="E147" t="str">
            <v xml:space="preserve">Włoszczowa </v>
          </cell>
        </row>
        <row r="148">
          <cell r="E148" t="str">
            <v>Wodzierady</v>
          </cell>
        </row>
        <row r="149">
          <cell r="E149" t="str">
            <v>Wola Krzysztoporska</v>
          </cell>
        </row>
        <row r="150">
          <cell r="E150" t="str">
            <v>Wolbórz</v>
          </cell>
        </row>
        <row r="151">
          <cell r="E151" t="str">
            <v>Wróblew</v>
          </cell>
        </row>
        <row r="152">
          <cell r="E152" t="str">
            <v>Zadzim</v>
          </cell>
        </row>
        <row r="153">
          <cell r="E153" t="str">
            <v>Zapolice</v>
          </cell>
        </row>
        <row r="154">
          <cell r="E154" t="str">
            <v>Zduny</v>
          </cell>
        </row>
        <row r="155">
          <cell r="E155" t="str">
            <v>Zduńska Wola Miasto</v>
          </cell>
        </row>
        <row r="156">
          <cell r="E156" t="str">
            <v>Zduńska Wola</v>
          </cell>
        </row>
        <row r="157">
          <cell r="E157" t="str">
            <v>Zelów</v>
          </cell>
        </row>
        <row r="158">
          <cell r="E158" t="str">
            <v>Złoczew</v>
          </cell>
        </row>
        <row r="159">
          <cell r="E159" t="str">
            <v>Żabia Wola</v>
          </cell>
        </row>
        <row r="160">
          <cell r="E160" t="str">
            <v>Żarnów</v>
          </cell>
        </row>
        <row r="161">
          <cell r="E161" t="str">
            <v>Żelechlinek</v>
          </cell>
        </row>
        <row r="162">
          <cell r="E162" t="str">
            <v>Żyrardów</v>
          </cell>
        </row>
      </sheetData>
      <sheetData sheetId="12">
        <row r="5">
          <cell r="B5" t="str">
            <v>KONTYNUACJA</v>
          </cell>
        </row>
      </sheetData>
      <sheetData sheetId="13">
        <row r="1">
          <cell r="Q1" t="str">
            <v>XI</v>
          </cell>
        </row>
      </sheetData>
      <sheetData sheetId="14">
        <row r="1">
          <cell r="Q1" t="str">
            <v>XI</v>
          </cell>
        </row>
      </sheetData>
      <sheetData sheetId="15">
        <row r="1">
          <cell r="Q1" t="str">
            <v>XI</v>
          </cell>
        </row>
      </sheetData>
      <sheetData sheetId="16">
        <row r="1">
          <cell r="Q1" t="str">
            <v>XI</v>
          </cell>
        </row>
      </sheetData>
      <sheetData sheetId="17">
        <row r="1">
          <cell r="Q1" t="str">
            <v>XI</v>
          </cell>
        </row>
      </sheetData>
      <sheetData sheetId="18">
        <row r="1">
          <cell r="Q1" t="str">
            <v>XI</v>
          </cell>
        </row>
      </sheetData>
      <sheetData sheetId="19">
        <row r="1">
          <cell r="Q1" t="str">
            <v>XI</v>
          </cell>
        </row>
      </sheetData>
      <sheetData sheetId="20">
        <row r="1">
          <cell r="Q1" t="str">
            <v>XI</v>
          </cell>
        </row>
      </sheetData>
      <sheetData sheetId="21"/>
      <sheetData sheetId="22"/>
      <sheetData sheetId="23"/>
      <sheetData sheetId="24"/>
      <sheetData sheetId="25">
        <row r="4">
          <cell r="AH4">
            <v>0</v>
          </cell>
        </row>
      </sheetData>
      <sheetData sheetId="26"/>
      <sheetData sheetId="27"/>
      <sheetData sheetId="28"/>
      <sheetData sheetId="29"/>
      <sheetData sheetId="30"/>
      <sheetData sheetId="31">
        <row r="4">
          <cell r="AH4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r"/>
      <sheetName val="Spis"/>
      <sheetName val="arkusz sprawdzający"/>
      <sheetName val="Korekty"/>
      <sheetName val="SA_R"/>
      <sheetName val="T1"/>
      <sheetName val="T2"/>
      <sheetName val="T1-2"/>
      <sheetName val="T3 old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7"/>
      <sheetName val="T18"/>
      <sheetName val="T22"/>
      <sheetName val="PBC-VCON009A"/>
      <sheetName val="Arkusz1"/>
      <sheetName val="DBIL"/>
      <sheetName val="DRZIS"/>
      <sheetName val="KOSZTY"/>
      <sheetName val="DROZR"/>
      <sheetName val="nota nr 16 b"/>
      <sheetName val="SAR0699-3wrzesnia99"/>
      <sheetName val="arkusz_sprawdzający"/>
      <sheetName val="T3_old"/>
      <sheetName val="nota_nr_16_b"/>
      <sheetName val="arkusz_sprawdzający1"/>
      <sheetName val="T3_old1"/>
      <sheetName val="nota_nr_16_b1"/>
      <sheetName val="DCF"/>
      <sheetName val="INFDOD"/>
      <sheetName val="Słowniki"/>
      <sheetName val="arkusz_sprawdzający2"/>
      <sheetName val="T3_old2"/>
      <sheetName val="nota_nr_16_b2"/>
      <sheetName val="Kontrahenci"/>
      <sheetName val="bazy"/>
      <sheetName val="arkusz_sprawdzający3"/>
      <sheetName val="T3_old3"/>
      <sheetName val="nota_nr_16_b3"/>
      <sheetName val="Stopień wykonania"/>
      <sheetName val="arkusz_sprawdzający4"/>
      <sheetName val="T3_old4"/>
      <sheetName val="nota_nr_16_b4"/>
      <sheetName val="Stopień_wykonania"/>
      <sheetName val="arkusz_sprawdzający5"/>
      <sheetName val="T3_old5"/>
      <sheetName val="nota_nr_16_b5"/>
      <sheetName val="Stopień_wykonania1"/>
      <sheetName val="arkusz_sprawdzający6"/>
      <sheetName val="T3_old6"/>
      <sheetName val="nota_nr_16_b6"/>
      <sheetName val="Stopień_wykonania2"/>
      <sheetName val="GRUPY_RODZAJOWE"/>
      <sheetName val="idx"/>
      <sheetName val="Baza danych"/>
      <sheetName val="Techniczne"/>
    </sheetNames>
    <sheetDataSet>
      <sheetData sheetId="0" refreshError="1">
        <row r="10">
          <cell r="B10" t="str">
            <v>PSR</v>
          </cell>
        </row>
        <row r="11">
          <cell r="B11" t="str">
            <v>PSR po korektach</v>
          </cell>
        </row>
        <row r="12">
          <cell r="B12" t="str">
            <v>MSR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ARKUSZE_2007"/>
      <sheetName val="Wnioski na zarząd"/>
      <sheetName val="BExRepositorySheet"/>
      <sheetName val="BK_darowizny"/>
      <sheetName val="BK_plan_marketingowy"/>
      <sheetName val="Kontrahenci"/>
      <sheetName val="bazy"/>
      <sheetName val="REJESTR_ARKUSZY_2007"/>
      <sheetName val="Wnioski_na_zarząd"/>
      <sheetName val="Wnioski_na_zarząd1"/>
      <sheetName val="Wnioski_na_zarząd2"/>
      <sheetName val="DCF"/>
      <sheetName val="INFDOD"/>
      <sheetName val="ster"/>
      <sheetName val="nota nr 16 b"/>
      <sheetName val="DBIL"/>
      <sheetName val="DRZIS"/>
      <sheetName val="KOSZTY"/>
      <sheetName val="DROZR"/>
      <sheetName val="listy"/>
      <sheetName val="KONS"/>
      <sheetName val="302_06"/>
      <sheetName val="Wnioski_na_zarząd3"/>
      <sheetName val="nota_nr_16_b"/>
      <sheetName val="INDEKS"/>
      <sheetName val="lista"/>
      <sheetName val="przychody"/>
      <sheetName val="idx"/>
      <sheetName val="5. ZEST. SZCZEGÓŁOWE PTT W1"/>
      <sheetName val="Słowniki"/>
      <sheetName val="Wnioski_na_zarząd4"/>
      <sheetName val="nota_nr_16_b1"/>
      <sheetName val="Komórki"/>
      <sheetName val="Zlecenia"/>
      <sheetName val="Wnioski_na_zarząd5"/>
      <sheetName val="nota_nr_16_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I1" t="str">
            <v>BK</v>
          </cell>
        </row>
        <row r="2">
          <cell r="I2" t="str">
            <v>MT</v>
          </cell>
        </row>
        <row r="3">
          <cell r="I3" t="str">
            <v>PR</v>
          </cell>
        </row>
        <row r="4">
          <cell r="I4" t="str">
            <v>AR</v>
          </cell>
        </row>
        <row r="5">
          <cell r="I5" t="str">
            <v>FK</v>
          </cell>
        </row>
        <row r="6">
          <cell r="I6" t="str">
            <v>DO</v>
          </cell>
        </row>
        <row r="7">
          <cell r="I7" t="str">
            <v>PK</v>
          </cell>
        </row>
        <row r="8">
          <cell r="I8" t="str">
            <v>PT</v>
          </cell>
        </row>
        <row r="9">
          <cell r="I9" t="str">
            <v>DR</v>
          </cell>
        </row>
        <row r="10">
          <cell r="C10" t="str">
            <v>Nazwa kontrahenta</v>
          </cell>
          <cell r="I10" t="str">
            <v>DH</v>
          </cell>
        </row>
        <row r="11">
          <cell r="C11" t="str">
            <v>"BSG" Barbara Stefaniak Gnyp</v>
          </cell>
        </row>
        <row r="12">
          <cell r="C12" t="str">
            <v>"Cetnar" Hubert Jerzy Anysz</v>
          </cell>
        </row>
        <row r="13">
          <cell r="C13" t="str">
            <v>"Galinda - Kraina Alkos" Miron Kubacki</v>
          </cell>
        </row>
        <row r="14">
          <cell r="C14" t="str">
            <v>10 / 10 Consulting Sp. z o.o.</v>
          </cell>
        </row>
        <row r="15">
          <cell r="C15" t="str">
            <v>A.T. KEARNEY SP.Z O.O.</v>
          </cell>
        </row>
        <row r="16">
          <cell r="C16" t="str">
            <v>Active Plus sp. z.o.o.</v>
          </cell>
        </row>
        <row r="17">
          <cell r="C17" t="str">
            <v>adMobile Sp. z o.o.</v>
          </cell>
        </row>
        <row r="18">
          <cell r="C18" t="str">
            <v>Agencja Concept.Music.ART. S.C.</v>
          </cell>
        </row>
        <row r="19">
          <cell r="C19" t="str">
            <v>Agencja Rynku Energii S.A.</v>
          </cell>
        </row>
        <row r="20">
          <cell r="C20" t="str">
            <v>Akademia Rozwoju Biznesu Victoria Traiding Sp. z o. o.</v>
          </cell>
        </row>
        <row r="21">
          <cell r="C21" t="str">
            <v>Akademia Zarządzania Sp.z o.o.</v>
          </cell>
        </row>
        <row r="22">
          <cell r="C22" t="str">
            <v>AMBASADA REPUBLIKI LITEWSKIEJ W RP</v>
          </cell>
        </row>
        <row r="23">
          <cell r="C23" t="str">
            <v>AppGate</v>
          </cell>
        </row>
        <row r="24">
          <cell r="C24" t="str">
            <v>ARGRAF Sp. z o.o.</v>
          </cell>
        </row>
        <row r="25">
          <cell r="C25" t="str">
            <v>ART FM Sp z o.o.</v>
          </cell>
        </row>
        <row r="26">
          <cell r="C26" t="str">
            <v>ART MAX Przemysław Kaliski</v>
          </cell>
        </row>
        <row r="27">
          <cell r="C27" t="str">
            <v>A-TEAM RECRUITMENT Sp. z o.o.</v>
          </cell>
        </row>
        <row r="28">
          <cell r="C28" t="str">
            <v>AXEL SPRINGER POLSKA Sp. z o.o.</v>
          </cell>
        </row>
        <row r="29">
          <cell r="C29" t="str">
            <v>B4B Sp. z o.o.</v>
          </cell>
        </row>
        <row r="30">
          <cell r="C30" t="str">
            <v>BDO Numerica Sp. z o.o.</v>
          </cell>
        </row>
        <row r="31">
          <cell r="C31" t="str">
            <v>Biuro Inwestycji Kapitałowych</v>
          </cell>
        </row>
        <row r="32">
          <cell r="C32" t="str">
            <v xml:space="preserve">Biuro Podróży IMPULS - Piotrowski Jacyna sp. jawna </v>
          </cell>
        </row>
        <row r="33">
          <cell r="C33" t="str">
            <v>Biuro Studiów i Projektów Energetycznych ENERGOPROJEKT-KRAKÓW S.A.</v>
          </cell>
        </row>
        <row r="34">
          <cell r="C34" t="str">
            <v>BIURO STUDIÓW,PROJEKTÓW I REALIZACJI ENERGOPROJEKT-KATOWICE S.A.</v>
          </cell>
        </row>
        <row r="35">
          <cell r="C35" t="str">
            <v>BTL Point Group sp. z o.o.</v>
          </cell>
        </row>
        <row r="36">
          <cell r="C36" t="str">
            <v>Business Travel Club Sp.z o.o.</v>
          </cell>
        </row>
        <row r="37">
          <cell r="C37" t="str">
            <v>Caritas Diecezji Rzeszowskiej</v>
          </cell>
        </row>
        <row r="38">
          <cell r="C38" t="str">
            <v>Centrum Innowacji i Inwestycji Technologicznych Sp. z o.o</v>
          </cell>
        </row>
        <row r="39">
          <cell r="C39" t="str">
            <v>CENTRUM SZKOLENIA I REKREACJI ENERGETYK SP. Z O.O.</v>
          </cell>
        </row>
        <row r="40">
          <cell r="C40" t="str">
            <v>Chłopecki Sobolewska i WspólnicyDoradcy prawni Sp.k.</v>
          </cell>
        </row>
        <row r="41">
          <cell r="C41" t="str">
            <v>DARIUSZ CYRAN I PARTNERZY SPÓŁKA KOMANDYTOWA</v>
          </cell>
        </row>
        <row r="42">
          <cell r="C42" t="str">
            <v>DDW Doradca Danuta Krawczyk</v>
          </cell>
        </row>
        <row r="43">
          <cell r="C43" t="str">
            <v>DELOITTE ADVISORY Spółka z o.o.</v>
          </cell>
        </row>
        <row r="44">
          <cell r="C44" t="str">
            <v>DELOITTE AUDYT SP. Z O.O.</v>
          </cell>
        </row>
        <row r="45">
          <cell r="C45" t="str">
            <v>Deloitte Business Consulting S.A.</v>
          </cell>
        </row>
        <row r="46">
          <cell r="C46" t="str">
            <v>DELOITTE DORADZTWO PODATKOWE SP. Z O.O.</v>
          </cell>
        </row>
        <row r="47">
          <cell r="C47" t="str">
            <v>DEWEY BALLANTINE J.GRZESIAK, Ł.RĘDZ INIAK, M.GMAJ SP.KOMANDYT</v>
          </cell>
        </row>
        <row r="48">
          <cell r="C48" t="str">
            <v>DOMAŃSKI ZAKRZEWSKI PALINKA SPÓŁKA KOMANDYTOWA</v>
          </cell>
        </row>
        <row r="49">
          <cell r="C49" t="str">
            <v>Drzewiecki Tomaszek i Wspólnicy</v>
          </cell>
        </row>
        <row r="50">
          <cell r="C50" t="str">
            <v>DUN AND BRADSTREET POLAND SP.Z O.O.</v>
          </cell>
        </row>
        <row r="51">
          <cell r="C51" t="str">
            <v>ELMARK</v>
          </cell>
        </row>
        <row r="52">
          <cell r="C52" t="str">
            <v>ENERGO - TEL S.A.</v>
          </cell>
        </row>
        <row r="53">
          <cell r="C53" t="str">
            <v>Energy Management and Conservation Agency S.A.</v>
          </cell>
        </row>
        <row r="54">
          <cell r="C54" t="str">
            <v>EPC S.A.</v>
          </cell>
        </row>
        <row r="55">
          <cell r="C55" t="str">
            <v>Ernst &amp; Young Academy of Business Sp. z o.o.</v>
          </cell>
        </row>
        <row r="56">
          <cell r="C56" t="str">
            <v>Ernst &amp; Young Advisory Sp.z o.o.i Wspólnicy Sp.k.</v>
          </cell>
        </row>
        <row r="57">
          <cell r="C57" t="str">
            <v>Ernst &amp; Young Audit Sp. z o.o.</v>
          </cell>
        </row>
        <row r="58">
          <cell r="C58" t="str">
            <v>Ernst &amp; Young Bussiness Advisory sp z o.o.</v>
          </cell>
        </row>
        <row r="59">
          <cell r="C59" t="str">
            <v>Ernst &amp; Young Sp. z o.o.</v>
          </cell>
        </row>
        <row r="60">
          <cell r="C60" t="str">
            <v>ESTEEM Brandt Strategies</v>
          </cell>
        </row>
        <row r="61">
          <cell r="C61" t="str">
            <v>EVENT MORE S.C.</v>
          </cell>
        </row>
        <row r="62">
          <cell r="C62" t="str">
            <v>EXATEL S.A.</v>
          </cell>
        </row>
        <row r="63">
          <cell r="C63" t="str">
            <v>FUN HUNTERS Sp. z o.o.</v>
          </cell>
        </row>
        <row r="64">
          <cell r="C64" t="str">
            <v>Fundacja GOTOWI-START!</v>
          </cell>
        </row>
        <row r="65">
          <cell r="C65" t="str">
            <v>Fundacja Instytut Sobieskiego</v>
          </cell>
        </row>
        <row r="66">
          <cell r="C66" t="str">
            <v>Fundacja Instytut Studiów Wschodnich</v>
          </cell>
        </row>
        <row r="67">
          <cell r="C67" t="str">
            <v>Fundacja na rzecz wspierania szachów w Warszawie</v>
          </cell>
        </row>
        <row r="68">
          <cell r="C68" t="str">
            <v>Fundacja Novo Millenio</v>
          </cell>
        </row>
        <row r="69">
          <cell r="C69" t="str">
            <v>Fundacja Pomocy Dzieciom Specjalnej Troski, Inwalidom i Emerytom Branży Transportowej</v>
          </cell>
        </row>
        <row r="70">
          <cell r="C70" t="str">
            <v>Fundacja S.O.S. Obrony Poczętego Życia</v>
          </cell>
        </row>
        <row r="71">
          <cell r="C71" t="str">
            <v>Fundacja Szpitala Wojewódzkiego im. Papieża Jana Pawła II</v>
          </cell>
        </row>
        <row r="72">
          <cell r="C72" t="str">
            <v>Gastro-Tour-Serwis</v>
          </cell>
        </row>
        <row r="73">
          <cell r="C73" t="str">
            <v>GEOLAND Consulting International Sp. z o.o.</v>
          </cell>
        </row>
        <row r="74">
          <cell r="C74" t="str">
            <v>GKS "Bełchatów" SSA</v>
          </cell>
        </row>
        <row r="75">
          <cell r="C75" t="str">
            <v>GRUPA DORADCZA SIENNA SP Z O.O.</v>
          </cell>
        </row>
        <row r="76">
          <cell r="C76" t="str">
            <v>Grupa Doradcza Sienna Sp. z o.o.</v>
          </cell>
        </row>
        <row r="77">
          <cell r="C77" t="str">
            <v>GRUPA WYDAWNICZA INFOR S.A.</v>
          </cell>
        </row>
        <row r="78">
          <cell r="C78" t="str">
            <v>H.L.G. - Doradztwo s.c.</v>
          </cell>
        </row>
        <row r="79">
          <cell r="C79" t="str">
            <v>HANSEATICUS Przemysław Rey</v>
          </cell>
        </row>
        <row r="80">
          <cell r="C80" t="str">
            <v>Heads Advertising</v>
          </cell>
        </row>
        <row r="81">
          <cell r="C81" t="str">
            <v>Hewitt Associates Sp.z o.o.</v>
          </cell>
        </row>
        <row r="82">
          <cell r="C82" t="str">
            <v>HEWLETT PACKARD POLSKA SP Z O.O.</v>
          </cell>
        </row>
        <row r="83">
          <cell r="C83" t="str">
            <v>Hotel "TWINS" Tusiński Mikołaj</v>
          </cell>
        </row>
        <row r="84">
          <cell r="C84" t="str">
            <v>HYDROENERGO - Władysław Kiełbasa</v>
          </cell>
        </row>
        <row r="85">
          <cell r="C85" t="str">
            <v>IDS Scheer Polska Sp. z o.o.</v>
          </cell>
        </row>
        <row r="86">
          <cell r="C86" t="str">
            <v>Instytut Audytu Mediowego Sp. z o.o.</v>
          </cell>
        </row>
        <row r="87">
          <cell r="C87" t="str">
            <v>Instytut Zamówień Publicznych Audyt i Doradztwo Sp.z o.o.</v>
          </cell>
        </row>
        <row r="88">
          <cell r="C88" t="str">
            <v>ITS Education Sp. z o.o.</v>
          </cell>
        </row>
        <row r="89">
          <cell r="C89" t="str">
            <v>Kancelaraia Prawnicza EVICO J. Tomaszewska, B. Tomaszewski Sp.j.</v>
          </cell>
        </row>
        <row r="90">
          <cell r="C90" t="str">
            <v>Kancelaria Adwokacka Adwokata Marka Gajka</v>
          </cell>
        </row>
        <row r="91">
          <cell r="C91" t="str">
            <v>Kancelaria Prawna Piszcz i Wspólnicy Sp. k.</v>
          </cell>
        </row>
        <row r="92">
          <cell r="C92" t="str">
            <v>Kancelaria Prawnicza Energo-Lex S.C.</v>
          </cell>
        </row>
        <row r="93">
          <cell r="C93" t="str">
            <v>Kancelaria prawnicza Wierciński, Kwieciński, Baehr spółka komandytowa</v>
          </cell>
        </row>
        <row r="94">
          <cell r="C94" t="str">
            <v>Kancelaria Prof. Marek Wierzbowski Radcowie Prawni Spółka partnerska</v>
          </cell>
        </row>
        <row r="95">
          <cell r="C95" t="str">
            <v>Kancelaria Radców Prawnych i Adwokatów dr Głuchowski, dr Jedliński, dr Rodziewicz, Adw. Zwara i Partnerzy Spółka Partnerska</v>
          </cell>
        </row>
        <row r="96">
          <cell r="C96" t="str">
            <v>KATOLICKIE STOWARZYSZENIE SPORTOWE RZECZPOSPOLITEJ POLSKIEJ</v>
          </cell>
        </row>
        <row r="97">
          <cell r="C97" t="str">
            <v>KKS Turów Zgorzelec S.A.</v>
          </cell>
        </row>
        <row r="98">
          <cell r="C98" t="str">
            <v>Klub Piłki Siatkowej SKRA Bełchatów S.S.A.</v>
          </cell>
        </row>
        <row r="99">
          <cell r="C99" t="str">
            <v>Koło nr 20 "Energetyków Warszawy"</v>
          </cell>
        </row>
        <row r="100">
          <cell r="C100" t="str">
            <v>Konińskie Ludowe Towarzystwo Cyklistów</v>
          </cell>
        </row>
        <row r="101">
          <cell r="C101" t="str">
            <v>KPMG Advisory spółko z ograniczoną odpowiedzialnością spółka komandytowa</v>
          </cell>
        </row>
        <row r="102">
          <cell r="C102" t="str">
            <v>KPMG SP. Z O.O.</v>
          </cell>
        </row>
        <row r="103">
          <cell r="C103" t="str">
            <v>Legend HRA</v>
          </cell>
        </row>
        <row r="104">
          <cell r="C104" t="str">
            <v>Legra Sp. z o.o.</v>
          </cell>
        </row>
        <row r="105">
          <cell r="C105" t="str">
            <v>Leśnodorski, Ślusarek i Współnicy sp.k.</v>
          </cell>
        </row>
        <row r="106">
          <cell r="C106" t="str">
            <v>Linklaters T. Komosa i Wspólnicy Sp.k.</v>
          </cell>
        </row>
        <row r="107">
          <cell r="C107" t="str">
            <v>LUBZEL Dystrybucja Sp.z o.o.</v>
          </cell>
        </row>
        <row r="108">
          <cell r="C108" t="str">
            <v>M.FURTEK I WSPÓLNICY KANCELARIA PRAWNICZA SP. JAWNA</v>
          </cell>
        </row>
        <row r="109">
          <cell r="C109" t="str">
            <v>MANDARINE SP. Z O.O.</v>
          </cell>
        </row>
        <row r="110">
          <cell r="C110" t="str">
            <v>Mazowiecka Fundacja Rozwoju Regionalnego</v>
          </cell>
        </row>
        <row r="111">
          <cell r="C111" t="str">
            <v>Mazurskie Centrum Kongresowo-Wypoczynkowe "ZAMEK RYN" Sp. z o.o.</v>
          </cell>
        </row>
        <row r="112">
          <cell r="C112" t="str">
            <v>McKinsey&amp;Company Poland Sp z o.o.</v>
          </cell>
        </row>
        <row r="113">
          <cell r="C113" t="str">
            <v>Mediafocus Warszawa Sp. z o.o.</v>
          </cell>
          <cell r="I113" t="str">
            <v>TR</v>
          </cell>
        </row>
        <row r="114">
          <cell r="C114" t="str">
            <v>Międzynarodowa Fundacja Rozwoju Rynku Kapitałowego i Przekształceń Własnościowych w Rzeczypospolitej Polskiej - Centrum Prywatyzacji</v>
          </cell>
          <cell r="I114" t="str">
            <v>BS</v>
          </cell>
        </row>
        <row r="115">
          <cell r="C115" t="str">
            <v>MIGUT MEDIA S.A</v>
          </cell>
          <cell r="I115" t="str">
            <v>BZ</v>
          </cell>
        </row>
        <row r="116">
          <cell r="C116" t="str">
            <v>MillwardBrown SMG/KRC</v>
          </cell>
          <cell r="I116" t="str">
            <v>GM</v>
          </cell>
        </row>
        <row r="117">
          <cell r="C117" t="str">
            <v>Młodzieżowy Ośrodek Socjoterapii w Bogatyni</v>
          </cell>
          <cell r="I117" t="str">
            <v>DS</v>
          </cell>
        </row>
        <row r="118">
          <cell r="C118" t="str">
            <v>MPG Sp. z o.o.</v>
          </cell>
          <cell r="I118" t="str">
            <v>ZK</v>
          </cell>
        </row>
        <row r="119">
          <cell r="C119" t="str">
            <v>Multimedia Communications Sp. z o.o.</v>
          </cell>
        </row>
        <row r="120">
          <cell r="C120" t="str">
            <v>NBS Public Relations Sp. z o.o.</v>
          </cell>
        </row>
        <row r="121">
          <cell r="C121" t="str">
            <v>NEMU Sp. z o.o.</v>
          </cell>
        </row>
        <row r="122">
          <cell r="C122" t="str">
            <v>OMNI Instytut Piotra Wujca</v>
          </cell>
        </row>
        <row r="123">
          <cell r="C123" t="str">
            <v>ORACLE-POLSKA Sp. z o.o.</v>
          </cell>
        </row>
        <row r="124">
          <cell r="C124" t="str">
            <v>Ośrodek Informacji Naukowo-Technicznej i Ekonomicznej</v>
          </cell>
        </row>
        <row r="125">
          <cell r="C125" t="str">
            <v>Ośrodek Szkoleniowy Międzynarodowego Forum Kobiet</v>
          </cell>
        </row>
        <row r="126">
          <cell r="C126" t="str">
            <v>Parafia rzymskokatolicka Świętego Krzyża w Warszawie</v>
          </cell>
        </row>
        <row r="127">
          <cell r="C127" t="str">
            <v>Pempel Studio</v>
          </cell>
        </row>
        <row r="128">
          <cell r="C128" t="str">
            <v>Piotr Skalmierski</v>
          </cell>
        </row>
        <row r="129">
          <cell r="C129" t="str">
            <v>Platforma Mediowa Point Group S.A.</v>
          </cell>
        </row>
        <row r="130">
          <cell r="C130" t="str">
            <v>Point of View sp. jawna</v>
          </cell>
        </row>
        <row r="131">
          <cell r="C131" t="str">
            <v>Politechnika Gdańska, Wydział Elektrotechniki i Automatyki</v>
          </cell>
        </row>
        <row r="132">
          <cell r="C132" t="str">
            <v>POLKOMTEL SA</v>
          </cell>
        </row>
        <row r="133">
          <cell r="C133" t="str">
            <v>Polskie Górnictwo Naftowe i Gazownictwo</v>
          </cell>
        </row>
        <row r="134">
          <cell r="C134" t="str">
            <v>Polskie Towarzystwo Wspierania Przedsiębiorczości Sp. z o.o.</v>
          </cell>
        </row>
        <row r="135">
          <cell r="C135" t="str">
            <v>PricewaterhouseCoopers Sp.z o.o.</v>
          </cell>
        </row>
        <row r="136">
          <cell r="C136" t="str">
            <v>Prime Communication Sp. z o.o.</v>
          </cell>
        </row>
        <row r="137">
          <cell r="C137" t="str">
            <v>PROCESY INWESTYCYJNE S.A.</v>
          </cell>
        </row>
        <row r="138">
          <cell r="C138" t="str">
            <v>Profile-dialog Sp.z o.o.</v>
          </cell>
        </row>
        <row r="139">
          <cell r="C139" t="str">
            <v>PSE Centrum Sp. z o. o.</v>
          </cell>
        </row>
        <row r="140">
          <cell r="C140" t="str">
            <v>PSE Południe Sp. z o. o.</v>
          </cell>
        </row>
        <row r="141">
          <cell r="C141" t="str">
            <v>PSE Północ Sp. z o. o.</v>
          </cell>
        </row>
        <row r="142">
          <cell r="C142" t="str">
            <v>PSE Serwis Sp. z o. o.</v>
          </cell>
        </row>
        <row r="143">
          <cell r="C143" t="str">
            <v>PSE Wschód Sp. z o. o.</v>
          </cell>
        </row>
        <row r="144">
          <cell r="C144" t="str">
            <v>PSE Zachód Sp. z o. o.</v>
          </cell>
        </row>
        <row r="145">
          <cell r="C145" t="str">
            <v>PSE-INFO Sp. z o.o.</v>
          </cell>
        </row>
        <row r="146">
          <cell r="C146" t="str">
            <v>PSE-OPERATOR SPÓŁKA AKCYJNA</v>
          </cell>
        </row>
        <row r="147">
          <cell r="C147" t="str">
            <v>PZH Bartimpex S.A.</v>
          </cell>
        </row>
        <row r="148">
          <cell r="C148" t="str">
            <v>Rączkowski &amp; Kwieciński Adwokaci Sp. p.</v>
          </cell>
        </row>
        <row r="149">
          <cell r="C149" t="str">
            <v>Safe Computing SP. z o.o.</v>
          </cell>
        </row>
        <row r="150">
          <cell r="C150" t="str">
            <v>Salans D. Oleszczuk Kancelaria prawna Sp. komandytowa</v>
          </cell>
        </row>
        <row r="151">
          <cell r="C151" t="str">
            <v>SAP POLSKA Sp. z o.o.</v>
          </cell>
        </row>
        <row r="152">
          <cell r="C152" t="str">
            <v>SKRA Bełchatów SSA</v>
          </cell>
        </row>
        <row r="153">
          <cell r="C153" t="str">
            <v>SMG/KRC Poland Media S.A.</v>
          </cell>
        </row>
        <row r="154">
          <cell r="C154" t="str">
            <v>Sołtysiński &amp; Szlęzak Kancelaria Radców Prawnych i Adwokatów spółka komandytowa</v>
          </cell>
        </row>
        <row r="155">
          <cell r="C155" t="str">
            <v>Specjalny Ośrodek Szkolno - Wychowawczy w Opactwie</v>
          </cell>
        </row>
        <row r="156">
          <cell r="C156" t="str">
            <v>Specjalny Ośrodek Szkolno-Wychowawczy w Zgorzelcu</v>
          </cell>
        </row>
        <row r="157">
          <cell r="C157" t="str">
            <v>SPÓŁKA DORADZTWA PODATKOWEG0 MANUGIEWICZ, TRZASKA I WSPÓLNICY SP Z OO</v>
          </cell>
        </row>
        <row r="158">
          <cell r="C158" t="str">
            <v>SQUIRE SANDERS WIATER SP.K.</v>
          </cell>
        </row>
        <row r="159">
          <cell r="C159" t="str">
            <v>STOŁECZNA FUNDACJA DLA DZIECI Z CUKRZYCĄ</v>
          </cell>
        </row>
        <row r="160">
          <cell r="C160" t="str">
            <v>STOWARZYSZENIE ELEKTRYKÓW POLSKICH O/WARSZAWA</v>
          </cell>
        </row>
        <row r="161">
          <cell r="C161" t="str">
            <v>STOWARZYSZENIE INTEGRACJA I WSPÓŁPRACA</v>
          </cell>
        </row>
        <row r="162">
          <cell r="C162" t="str">
            <v>Stowarzyszenie Krzewienia Kultury Medialnej im. Jana Pawła II</v>
          </cell>
        </row>
        <row r="163">
          <cell r="C163" t="str">
            <v>Stowarzyszenie Rodziców i Przyjaciół Osób Niepełnosprawnych "PRZYSTAŃ" w Bełchatowie</v>
          </cell>
        </row>
        <row r="164">
          <cell r="C164" t="str">
            <v>Sulima - Grabowska - Sirzputowska Biuro Patentów i Znaków Towarowych Sp. j.</v>
          </cell>
        </row>
        <row r="165">
          <cell r="C165" t="str">
            <v>Szkolny Klub Sportowy "Konstancin"</v>
          </cell>
        </row>
        <row r="166">
          <cell r="C166" t="str">
            <v>Talents Polska Sp. z o.o.</v>
          </cell>
        </row>
        <row r="167">
          <cell r="C167" t="str">
            <v>Towarzystwo Obrotu Energią</v>
          </cell>
        </row>
        <row r="168">
          <cell r="C168" t="str">
            <v>VISANE Krzysztof Wasielewski</v>
          </cell>
        </row>
        <row r="169">
          <cell r="C169" t="str">
            <v>WARDYŃSKI I WSPÓLNICY SPÓŁKA JAWNA</v>
          </cell>
        </row>
        <row r="170">
          <cell r="C170" t="str">
            <v>White Line Expo Oliwia Disendorf-Krause</v>
          </cell>
        </row>
        <row r="171">
          <cell r="C171" t="str">
            <v>WOLA-INFO S.A.</v>
          </cell>
        </row>
        <row r="172">
          <cell r="C172" t="str">
            <v>Wydawnictwo ART Iwona Figler i Krzysztof Fiegler Sj.</v>
          </cell>
        </row>
        <row r="173">
          <cell r="C173" t="str">
            <v>Xandu Przemysław Kwasiborski</v>
          </cell>
        </row>
        <row r="174">
          <cell r="C174" t="str">
            <v>Zakład Energetyczny Warszawa Teren Spółka Akcyjna</v>
          </cell>
        </row>
        <row r="175">
          <cell r="C175" t="str">
            <v>ZWIĄZEK KOMBATANTÓW RP I BYŁYCH WIĘŹNIÓW POLITYCZNYCH KOŁO NR 20 ENERGETYKÓW WARSZAWY</v>
          </cell>
        </row>
        <row r="176">
          <cell r="C176" t="str">
            <v>KPMG Tax Sp.z o.o. Spółka Doradztwa Podatkowego</v>
          </cell>
        </row>
        <row r="177">
          <cell r="C177" t="str">
            <v>ESPRIT CONSULTING KRZYSZTOF OPALIŃSKI</v>
          </cell>
        </row>
        <row r="178">
          <cell r="C178" t="str">
            <v>ZEWT - Dystrybucja Sp. z o.o.</v>
          </cell>
        </row>
        <row r="179">
          <cell r="C179" t="str">
            <v>PWC POLSKA SP. Z O.O. PRICE WATERHOUSE COOPERS</v>
          </cell>
        </row>
        <row r="180">
          <cell r="C180" t="str">
            <v>SLG Thomas International Poland</v>
          </cell>
        </row>
        <row r="181">
          <cell r="C181" t="str">
            <v>Dewey LeBoeuf Grzesiak spółka komandytowa</v>
          </cell>
        </row>
        <row r="182">
          <cell r="C182" t="str">
            <v>Kancelaria Radcy Prawnego Jerzy Jankowski - radca prawny</v>
          </cell>
        </row>
        <row r="183">
          <cell r="C183" t="str">
            <v>Inforys S.A.</v>
          </cell>
        </row>
        <row r="184">
          <cell r="C184" t="str">
            <v>Lovells H. Seisler Spółka Komandytowa,</v>
          </cell>
        </row>
        <row r="185">
          <cell r="C185" t="str">
            <v>-</v>
          </cell>
        </row>
        <row r="186">
          <cell r="C186" t="str">
            <v>-</v>
          </cell>
        </row>
        <row r="187">
          <cell r="C187" t="str">
            <v>-</v>
          </cell>
        </row>
        <row r="188">
          <cell r="C188" t="str">
            <v>-</v>
          </cell>
        </row>
        <row r="189">
          <cell r="C189" t="str">
            <v>-</v>
          </cell>
        </row>
        <row r="190">
          <cell r="C190" t="str">
            <v>-</v>
          </cell>
        </row>
        <row r="191">
          <cell r="C191" t="str">
            <v>-</v>
          </cell>
        </row>
        <row r="192">
          <cell r="C192" t="str">
            <v>-</v>
          </cell>
        </row>
        <row r="193">
          <cell r="C193" t="str">
            <v>-</v>
          </cell>
        </row>
        <row r="194">
          <cell r="C194" t="str">
            <v>-</v>
          </cell>
        </row>
        <row r="195">
          <cell r="C195" t="str">
            <v>-</v>
          </cell>
        </row>
        <row r="196">
          <cell r="C196" t="str">
            <v>-</v>
          </cell>
        </row>
        <row r="197">
          <cell r="C197" t="str">
            <v>-</v>
          </cell>
        </row>
        <row r="198">
          <cell r="C198" t="str">
            <v>-</v>
          </cell>
        </row>
        <row r="199">
          <cell r="C199" t="str">
            <v>-</v>
          </cell>
        </row>
      </sheetData>
      <sheetData sheetId="7" refreshError="1">
        <row r="2">
          <cell r="F2" t="str">
            <v>CZ82001</v>
          </cell>
          <cell r="I2">
            <v>400010</v>
          </cell>
          <cell r="J2" t="str">
            <v>Amortyzacja - Nieruchomości</v>
          </cell>
        </row>
        <row r="3">
          <cell r="I3">
            <v>400110</v>
          </cell>
          <cell r="J3" t="str">
            <v>Amortyzacja - Budynki</v>
          </cell>
        </row>
        <row r="4">
          <cell r="I4">
            <v>400210</v>
          </cell>
          <cell r="J4" t="str">
            <v>Amortyzacja - Budowle</v>
          </cell>
        </row>
        <row r="5">
          <cell r="I5">
            <v>400310</v>
          </cell>
          <cell r="J5" t="str">
            <v>Amortyzacja - Kotły i maszyny Energetyczne</v>
          </cell>
        </row>
        <row r="6">
          <cell r="I6">
            <v>400410</v>
          </cell>
          <cell r="J6" t="str">
            <v>Amortyzacja-Masz, urz.i aparaty ogól.stosow.</v>
          </cell>
        </row>
        <row r="7">
          <cell r="I7">
            <v>400510</v>
          </cell>
          <cell r="J7" t="str">
            <v>Amortyzacja-Maszyny, urządzenia i ap.specj.</v>
          </cell>
        </row>
        <row r="8">
          <cell r="I8">
            <v>400610</v>
          </cell>
          <cell r="J8" t="str">
            <v>Amortyzacja - Urządzenia techniczne</v>
          </cell>
        </row>
        <row r="9">
          <cell r="I9">
            <v>400710</v>
          </cell>
          <cell r="J9" t="str">
            <v>Amortyzacja-Środki transportu</v>
          </cell>
        </row>
        <row r="10">
          <cell r="I10">
            <v>400810</v>
          </cell>
          <cell r="J10" t="str">
            <v>Amortyzacja-Narzędzia przyrz.ruchomości i wypos.</v>
          </cell>
        </row>
        <row r="11">
          <cell r="I11">
            <v>401010</v>
          </cell>
          <cell r="J11" t="str">
            <v>Amortyzacja Wartości niematerialne i prawne</v>
          </cell>
        </row>
        <row r="12">
          <cell r="I12">
            <v>410110</v>
          </cell>
          <cell r="J12" t="str">
            <v>Materiały techniczne</v>
          </cell>
        </row>
        <row r="13">
          <cell r="I13">
            <v>410119</v>
          </cell>
          <cell r="J13" t="str">
            <v>Materiały techniczne NKUP</v>
          </cell>
        </row>
        <row r="14">
          <cell r="I14">
            <v>410210</v>
          </cell>
          <cell r="J14" t="str">
            <v>Paliwo</v>
          </cell>
        </row>
        <row r="15">
          <cell r="I15">
            <v>410310</v>
          </cell>
          <cell r="J15" t="str">
            <v>Środki czystości i ochrony zdrowia</v>
          </cell>
        </row>
        <row r="16">
          <cell r="I16">
            <v>410320</v>
          </cell>
          <cell r="J16" t="str">
            <v>Materiały BHP</v>
          </cell>
        </row>
        <row r="17">
          <cell r="I17">
            <v>410410</v>
          </cell>
          <cell r="J17" t="str">
            <v>Materiały biurowe</v>
          </cell>
        </row>
        <row r="18">
          <cell r="I18">
            <v>410420</v>
          </cell>
          <cell r="J18" t="str">
            <v>Materiały dot wyposażenia biur i warsztatów</v>
          </cell>
        </row>
        <row r="19">
          <cell r="I19">
            <v>410430</v>
          </cell>
          <cell r="J19" t="str">
            <v>Książki i publikacje</v>
          </cell>
        </row>
        <row r="20">
          <cell r="I20">
            <v>410440</v>
          </cell>
          <cell r="J20" t="str">
            <v>Materiały informacyjno-pomocnicze</v>
          </cell>
        </row>
        <row r="21">
          <cell r="I21">
            <v>410450</v>
          </cell>
          <cell r="J21" t="str">
            <v>Prenumerata czasopism</v>
          </cell>
        </row>
        <row r="22">
          <cell r="I22">
            <v>410460</v>
          </cell>
          <cell r="J22" t="str">
            <v>Materiały na potrzeby reprezentacji i reklamy</v>
          </cell>
        </row>
        <row r="23">
          <cell r="I23">
            <v>410469</v>
          </cell>
          <cell r="J23" t="str">
            <v>Materiały na potrz.reprezen.i reklamy-NKUP</v>
          </cell>
        </row>
        <row r="24">
          <cell r="I24">
            <v>410670</v>
          </cell>
          <cell r="J24" t="str">
            <v>Pozostałe materiały</v>
          </cell>
        </row>
        <row r="25">
          <cell r="I25">
            <v>410700</v>
          </cell>
          <cell r="J25" t="str">
            <v>Niskocenne przedmioty w użytkowaniu</v>
          </cell>
        </row>
        <row r="26">
          <cell r="I26">
            <v>420110</v>
          </cell>
          <cell r="J26" t="str">
            <v>Różnice bilansowe</v>
          </cell>
        </row>
        <row r="27">
          <cell r="I27">
            <v>420210</v>
          </cell>
          <cell r="J27" t="str">
            <v>Zużycie energii na potrzeby techn.stacji NN</v>
          </cell>
        </row>
        <row r="28">
          <cell r="I28">
            <v>420220</v>
          </cell>
          <cell r="J28" t="str">
            <v>Zużycie en.el.na potrzeby technol.- pozost</v>
          </cell>
        </row>
        <row r="29">
          <cell r="I29">
            <v>420310</v>
          </cell>
          <cell r="J29" t="str">
            <v>Pozostałe zużycie energii elektrycznej</v>
          </cell>
        </row>
        <row r="30">
          <cell r="I30">
            <v>420320</v>
          </cell>
          <cell r="J30" t="str">
            <v>Centralne ogrzewanie</v>
          </cell>
        </row>
        <row r="31">
          <cell r="I31">
            <v>420330</v>
          </cell>
          <cell r="J31" t="str">
            <v>Woda</v>
          </cell>
        </row>
        <row r="32">
          <cell r="I32">
            <v>420340</v>
          </cell>
          <cell r="J32" t="str">
            <v>Pozostała energia</v>
          </cell>
        </row>
        <row r="33">
          <cell r="I33">
            <v>430110</v>
          </cell>
          <cell r="J33" t="str">
            <v>Remonty obiektów sieci przesyłowych planowe</v>
          </cell>
        </row>
        <row r="34">
          <cell r="I34">
            <v>430120</v>
          </cell>
          <cell r="J34" t="str">
            <v>Remonty obiektów sieci przesył.pozaplanowe</v>
          </cell>
        </row>
        <row r="35">
          <cell r="I35">
            <v>430130</v>
          </cell>
          <cell r="J35" t="str">
            <v>Pozostałe remonty</v>
          </cell>
        </row>
        <row r="36">
          <cell r="I36">
            <v>430210</v>
          </cell>
          <cell r="J36" t="str">
            <v>Obsługa ruchowa stacji przesyłowych</v>
          </cell>
        </row>
        <row r="37">
          <cell r="I37">
            <v>430220</v>
          </cell>
          <cell r="J37" t="str">
            <v>Pozostałe usługi eksploatacyjne</v>
          </cell>
        </row>
        <row r="38">
          <cell r="I38">
            <v>430230</v>
          </cell>
          <cell r="J38" t="str">
            <v>Przeglądy obiektów sieci przesyłowej planowe</v>
          </cell>
        </row>
        <row r="39">
          <cell r="I39">
            <v>430240</v>
          </cell>
          <cell r="J39" t="str">
            <v>Przeglądy obiektów sieci przesyłowej pozaplanowe</v>
          </cell>
        </row>
        <row r="40">
          <cell r="I40">
            <v>430250</v>
          </cell>
          <cell r="J40" t="str">
            <v>Oględziny obiektów sieci przesyłowej planowe</v>
          </cell>
        </row>
        <row r="41">
          <cell r="I41">
            <v>430260</v>
          </cell>
          <cell r="J41" t="str">
            <v>Oględziny obiektów sieci przesyłowej pozaplanowe</v>
          </cell>
        </row>
        <row r="42">
          <cell r="I42">
            <v>430270</v>
          </cell>
          <cell r="J42" t="str">
            <v>Utrzymanie terenu</v>
          </cell>
        </row>
        <row r="43">
          <cell r="I43">
            <v>430280</v>
          </cell>
          <cell r="J43" t="str">
            <v>Diagnostyka</v>
          </cell>
        </row>
        <row r="44">
          <cell r="I44">
            <v>430290</v>
          </cell>
          <cell r="J44" t="str">
            <v>Opłaty za gotowość, koordynacje. wył.</v>
          </cell>
        </row>
        <row r="45">
          <cell r="I45">
            <v>440110</v>
          </cell>
          <cell r="J45" t="str">
            <v>Usługi transportowe</v>
          </cell>
        </row>
        <row r="46">
          <cell r="I46">
            <v>440119</v>
          </cell>
          <cell r="J46" t="str">
            <v>Usługi transportowe - NKUP</v>
          </cell>
        </row>
        <row r="47">
          <cell r="I47">
            <v>440120</v>
          </cell>
          <cell r="J47" t="str">
            <v>Opłaty parkingowe i inne usł. związane z transp.</v>
          </cell>
        </row>
        <row r="48">
          <cell r="I48">
            <v>440129</v>
          </cell>
          <cell r="J48" t="str">
            <v>Opłaty parkingowe i inne usł. związane z transp. NKUP-y</v>
          </cell>
        </row>
        <row r="49">
          <cell r="I49">
            <v>440210</v>
          </cell>
          <cell r="J49" t="str">
            <v>Usługi telekomunikacyjne</v>
          </cell>
        </row>
        <row r="50">
          <cell r="I50">
            <v>440220</v>
          </cell>
          <cell r="J50" t="str">
            <v>Dzierżawa łączy telekomunikacyjnych</v>
          </cell>
        </row>
        <row r="51">
          <cell r="I51">
            <v>440230</v>
          </cell>
          <cell r="J51" t="str">
            <v>Usługi pocztowe</v>
          </cell>
        </row>
        <row r="52">
          <cell r="I52">
            <v>440310</v>
          </cell>
          <cell r="J52" t="str">
            <v>Ekspertyzy</v>
          </cell>
        </row>
        <row r="53">
          <cell r="I53">
            <v>440320</v>
          </cell>
          <cell r="J53" t="str">
            <v>Usługi consultingowe KUP</v>
          </cell>
        </row>
        <row r="54">
          <cell r="I54">
            <v>440329</v>
          </cell>
          <cell r="J54" t="str">
            <v>Usługi consultingowe - NKUP</v>
          </cell>
        </row>
        <row r="55">
          <cell r="I55">
            <v>440330</v>
          </cell>
          <cell r="J55" t="str">
            <v>Usługi prawne</v>
          </cell>
        </row>
        <row r="56">
          <cell r="I56">
            <v>440339</v>
          </cell>
          <cell r="J56" t="str">
            <v>Usługi prawne, NKUP</v>
          </cell>
        </row>
        <row r="57">
          <cell r="I57">
            <v>440340</v>
          </cell>
          <cell r="J57" t="str">
            <v>Usługi informatyczne</v>
          </cell>
        </row>
        <row r="58">
          <cell r="I58">
            <v>440350</v>
          </cell>
          <cell r="J58" t="str">
            <v>Usł.informatyczne-oprogramow.nie zalicz.do WNiP</v>
          </cell>
        </row>
        <row r="59">
          <cell r="I59">
            <v>440360</v>
          </cell>
          <cell r="J59" t="str">
            <v>Usługi kontrolno-pomiarowe</v>
          </cell>
        </row>
        <row r="60">
          <cell r="I60">
            <v>440370</v>
          </cell>
          <cell r="J60" t="str">
            <v>Prace badawczo - rozwojowe</v>
          </cell>
        </row>
        <row r="61">
          <cell r="I61">
            <v>440380</v>
          </cell>
          <cell r="J61" t="str">
            <v>Usługi informacyjne</v>
          </cell>
        </row>
        <row r="62">
          <cell r="I62">
            <v>440390</v>
          </cell>
          <cell r="J62" t="str">
            <v>Ogł.nie zwią.z rekla</v>
          </cell>
        </row>
        <row r="63">
          <cell r="I63">
            <v>440399</v>
          </cell>
          <cell r="J63" t="str">
            <v>Ogł. nie zw.z reklam</v>
          </cell>
        </row>
        <row r="64">
          <cell r="I64">
            <v>440410</v>
          </cell>
          <cell r="J64" t="str">
            <v>Czynsze i dzierżawy</v>
          </cell>
        </row>
        <row r="65">
          <cell r="I65">
            <v>440420</v>
          </cell>
          <cell r="J65" t="str">
            <v>Usługi w zakresie utrzymania czystości</v>
          </cell>
        </row>
        <row r="66">
          <cell r="I66">
            <v>440430</v>
          </cell>
          <cell r="J66" t="str">
            <v>Ochrona mienia</v>
          </cell>
        </row>
        <row r="67">
          <cell r="I67">
            <v>440510</v>
          </cell>
          <cell r="J67" t="str">
            <v>Opłaty tranzytowe w obrocie krajowym</v>
          </cell>
        </row>
        <row r="68">
          <cell r="I68">
            <v>440520</v>
          </cell>
          <cell r="J68" t="str">
            <v>Opłaty tranzytowe w obrocie zagranicznym</v>
          </cell>
        </row>
        <row r="69">
          <cell r="I69">
            <v>440530</v>
          </cell>
          <cell r="J69" t="str">
            <v>Prowizje eksportowe</v>
          </cell>
        </row>
        <row r="70">
          <cell r="I70">
            <v>440540</v>
          </cell>
          <cell r="J70" t="str">
            <v>Prowizje importowe</v>
          </cell>
        </row>
        <row r="71">
          <cell r="I71">
            <v>440550</v>
          </cell>
          <cell r="J71" t="str">
            <v>Usługi i prowizje bankowe</v>
          </cell>
        </row>
        <row r="72">
          <cell r="I72">
            <v>440560</v>
          </cell>
          <cell r="J72" t="str">
            <v>Prowizje PSE-Electra</v>
          </cell>
        </row>
        <row r="73">
          <cell r="I73">
            <v>440610</v>
          </cell>
          <cell r="J73" t="str">
            <v>Usługi poligraficzne i związane z poligrafią</v>
          </cell>
        </row>
        <row r="74">
          <cell r="I74">
            <v>440619</v>
          </cell>
          <cell r="J74" t="str">
            <v>Usługi poligraficzne i związane z poligrafią</v>
          </cell>
        </row>
        <row r="75">
          <cell r="I75">
            <v>440620</v>
          </cell>
          <cell r="J75" t="str">
            <v>Tłumaczenia</v>
          </cell>
        </row>
        <row r="76">
          <cell r="I76">
            <v>440630</v>
          </cell>
          <cell r="J76" t="str">
            <v>Ochrona meteorologiczna i komunikaty radiowe</v>
          </cell>
        </row>
        <row r="77">
          <cell r="I77">
            <v>440640</v>
          </cell>
          <cell r="J77" t="str">
            <v>Usługi reklamowe</v>
          </cell>
        </row>
        <row r="78">
          <cell r="I78">
            <v>440650</v>
          </cell>
          <cell r="J78" t="str">
            <v>Usługi administratorskie</v>
          </cell>
        </row>
        <row r="79">
          <cell r="I79">
            <v>440660</v>
          </cell>
          <cell r="J79" t="str">
            <v>Usługi archiwow, niszcz.dokum.i prowadz.k.inwent.</v>
          </cell>
        </row>
        <row r="80">
          <cell r="I80">
            <v>440670</v>
          </cell>
          <cell r="J80" t="str">
            <v>Usługi w zakresie składowania i gospodarki mater.</v>
          </cell>
        </row>
        <row r="81">
          <cell r="I81">
            <v>440680</v>
          </cell>
          <cell r="J81" t="str">
            <v>Usługi związane z obsługą współpracy z zagranicą</v>
          </cell>
        </row>
        <row r="82">
          <cell r="I82">
            <v>440690</v>
          </cell>
          <cell r="J82" t="str">
            <v>Usługi geodezyjne i kartograficzne</v>
          </cell>
        </row>
        <row r="83">
          <cell r="I83">
            <v>440710</v>
          </cell>
          <cell r="J83" t="str">
            <v>Usługi zarządzania operacyjnego</v>
          </cell>
        </row>
        <row r="84">
          <cell r="I84">
            <v>440720</v>
          </cell>
          <cell r="J84" t="str">
            <v>Usługi przesyłowe</v>
          </cell>
        </row>
        <row r="85">
          <cell r="I85">
            <v>440730</v>
          </cell>
          <cell r="J85" t="str">
            <v>Dzierżawa urządzeń elektroenergetycznych</v>
          </cell>
        </row>
        <row r="86">
          <cell r="I86">
            <v>440740</v>
          </cell>
          <cell r="J86" t="str">
            <v>Usł.rezerwowania mocy połącz.Polska-Szwecja</v>
          </cell>
        </row>
        <row r="87">
          <cell r="I87">
            <v>440750</v>
          </cell>
          <cell r="J87" t="str">
            <v>Usł.dot.porozumienia CBT</v>
          </cell>
        </row>
        <row r="88">
          <cell r="I88">
            <v>440810</v>
          </cell>
          <cell r="J88" t="str">
            <v>Regulacyjne usługi systemowe KDT</v>
          </cell>
        </row>
        <row r="89">
          <cell r="I89">
            <v>440820</v>
          </cell>
          <cell r="J89" t="str">
            <v>Regulacyjne usługi systemowe poza KDT</v>
          </cell>
        </row>
        <row r="90">
          <cell r="I90">
            <v>440830</v>
          </cell>
          <cell r="J90" t="str">
            <v>Regulacyjne usługi systemowe ESP</v>
          </cell>
        </row>
        <row r="91">
          <cell r="I91">
            <v>440840</v>
          </cell>
          <cell r="J91" t="str">
            <v>Rezerwa trwała</v>
          </cell>
        </row>
        <row r="92">
          <cell r="I92">
            <v>440850</v>
          </cell>
          <cell r="J92" t="str">
            <v>Usługi dyspozycyjności</v>
          </cell>
        </row>
        <row r="93">
          <cell r="I93">
            <v>440860</v>
          </cell>
          <cell r="J93" t="str">
            <v>Koszty ograniczeń</v>
          </cell>
        </row>
        <row r="94">
          <cell r="I94">
            <v>440870</v>
          </cell>
          <cell r="J94" t="str">
            <v>Rekompensaty dla SD</v>
          </cell>
        </row>
        <row r="95">
          <cell r="I95">
            <v>440880</v>
          </cell>
          <cell r="J95" t="str">
            <v>Koszty dot.zakupu energii wytwarzanej w skojarz.</v>
          </cell>
        </row>
        <row r="96">
          <cell r="I96">
            <v>440890</v>
          </cell>
          <cell r="J96" t="str">
            <v>Opłaty wyrównawcze dotyczące KDT</v>
          </cell>
        </row>
        <row r="97">
          <cell r="I97">
            <v>440970</v>
          </cell>
          <cell r="J97" t="str">
            <v>Pozostałe usługi niesklasyfikowane</v>
          </cell>
        </row>
        <row r="98">
          <cell r="I98">
            <v>450110</v>
          </cell>
          <cell r="J98" t="str">
            <v>Podatek od nieruchomości</v>
          </cell>
        </row>
        <row r="99">
          <cell r="I99">
            <v>450130</v>
          </cell>
          <cell r="J99" t="str">
            <v>Opłaty z tytułu wieczystego użytkowania gruntów</v>
          </cell>
        </row>
        <row r="100">
          <cell r="I100">
            <v>450140</v>
          </cell>
          <cell r="J100" t="str">
            <v>Opł.z tyt.wyłącz.gr.z produkcji rolnej i leśnej</v>
          </cell>
        </row>
        <row r="101">
          <cell r="I101">
            <v>450150</v>
          </cell>
          <cell r="J101" t="str">
            <v>Opłaty z tytułu służebności gruntowej</v>
          </cell>
        </row>
        <row r="102">
          <cell r="I102">
            <v>450210</v>
          </cell>
          <cell r="J102" t="str">
            <v>VAT nalicz.nie podleg.zwrot.i odlicz-KUP</v>
          </cell>
        </row>
        <row r="103">
          <cell r="I103">
            <v>450219</v>
          </cell>
          <cell r="J103" t="str">
            <v>VAT nalicz.nie podleg. zwrot.i odlicz -NKUP</v>
          </cell>
        </row>
        <row r="104">
          <cell r="I104">
            <v>450220</v>
          </cell>
          <cell r="J104" t="str">
            <v>VAT należny od zuż.na c.reprez.i reklam-KUP</v>
          </cell>
        </row>
        <row r="105">
          <cell r="I105">
            <v>450230</v>
          </cell>
          <cell r="J105" t="str">
            <v>VAT należny z tyt. przekazania tow. na cele osobis</v>
          </cell>
        </row>
        <row r="106">
          <cell r="I106">
            <v>450259</v>
          </cell>
          <cell r="J106" t="str">
            <v>VAT należny od decyzji i korekt lat ubiegłych</v>
          </cell>
        </row>
        <row r="107">
          <cell r="I107">
            <v>450310</v>
          </cell>
          <cell r="J107" t="str">
            <v>Opłaty skarbowe i administracyjne</v>
          </cell>
        </row>
        <row r="108">
          <cell r="I108">
            <v>450319</v>
          </cell>
          <cell r="J108" t="str">
            <v>Opłaty skarb.i adm. NKUP</v>
          </cell>
        </row>
        <row r="109">
          <cell r="I109">
            <v>450419</v>
          </cell>
          <cell r="J109" t="str">
            <v>Odpisy na PFRON - NKUP</v>
          </cell>
        </row>
        <row r="110">
          <cell r="I110">
            <v>460110</v>
          </cell>
          <cell r="J110" t="str">
            <v>Wynagrodzenia osobowe-płace podstawowe</v>
          </cell>
        </row>
        <row r="111">
          <cell r="I111">
            <v>460120</v>
          </cell>
          <cell r="J111" t="str">
            <v>Wynagr.o.-płace nadliczb. obc.skł ZUS</v>
          </cell>
        </row>
        <row r="112">
          <cell r="I112">
            <v>460130</v>
          </cell>
          <cell r="J112" t="str">
            <v>Wynagrodzenia osobowe-zas.chorobowe</v>
          </cell>
        </row>
        <row r="113">
          <cell r="I113">
            <v>460210</v>
          </cell>
          <cell r="J113" t="str">
            <v>Wynagrodzenia osobowe-premie</v>
          </cell>
        </row>
        <row r="114">
          <cell r="I114">
            <v>460220</v>
          </cell>
          <cell r="J114" t="str">
            <v>Wynagrodzenia osobowe-premia roczna</v>
          </cell>
        </row>
        <row r="115">
          <cell r="I115">
            <v>460230</v>
          </cell>
          <cell r="J115" t="str">
            <v>Wynagrodzenia osobowe-nagroda z f. Zarządu</v>
          </cell>
        </row>
        <row r="116">
          <cell r="I116">
            <v>460250</v>
          </cell>
          <cell r="J116" t="str">
            <v>Świadczenia rzeczowe zaliczane do wynagrodzeń</v>
          </cell>
        </row>
        <row r="117">
          <cell r="I117">
            <v>460310</v>
          </cell>
          <cell r="J117" t="str">
            <v>Nagrody jubileuszowe</v>
          </cell>
        </row>
        <row r="118">
          <cell r="I118">
            <v>460320</v>
          </cell>
          <cell r="J118" t="str">
            <v>Nagrody rzeczowe zaliczane do wynagrodzeń</v>
          </cell>
        </row>
        <row r="119">
          <cell r="I119">
            <v>460330</v>
          </cell>
          <cell r="J119" t="str">
            <v>Odprawy emerytalno-rentowe</v>
          </cell>
        </row>
        <row r="120">
          <cell r="I120">
            <v>460340</v>
          </cell>
          <cell r="J120" t="str">
            <v>Ekwiwalent za urlop</v>
          </cell>
        </row>
        <row r="121">
          <cell r="I121">
            <v>460350</v>
          </cell>
          <cell r="J121" t="str">
            <v>Odpr.wojskowe i pozost.nie podl.skł.ZUS</v>
          </cell>
        </row>
        <row r="122">
          <cell r="I122">
            <v>460360</v>
          </cell>
          <cell r="J122" t="str">
            <v>Wynagrodzenia z tytułu prac zleconych-KUP</v>
          </cell>
        </row>
        <row r="123">
          <cell r="I123">
            <v>460369</v>
          </cell>
          <cell r="J123" t="str">
            <v>Wynagrodzenia z tyt.prac zlec.-NKUP</v>
          </cell>
        </row>
        <row r="124">
          <cell r="I124">
            <v>460410</v>
          </cell>
          <cell r="J124" t="str">
            <v>Wynagr.organów stanow. osób praw.-KUP</v>
          </cell>
        </row>
        <row r="125">
          <cell r="I125">
            <v>460500</v>
          </cell>
          <cell r="J125" t="str">
            <v>Odszkodowania z tytułu um.o zakazie konkur.</v>
          </cell>
        </row>
        <row r="126">
          <cell r="I126">
            <v>460600</v>
          </cell>
          <cell r="J126" t="str">
            <v>Rekompensata - Rozwiązanie umowy</v>
          </cell>
        </row>
        <row r="127">
          <cell r="I127">
            <v>470110</v>
          </cell>
          <cell r="J127" t="str">
            <v>Fundusz emerytalny PRD</v>
          </cell>
        </row>
        <row r="128">
          <cell r="I128">
            <v>470120</v>
          </cell>
          <cell r="J128" t="str">
            <v>Fundusz rentowy PRD</v>
          </cell>
        </row>
        <row r="129">
          <cell r="I129">
            <v>470130</v>
          </cell>
          <cell r="J129" t="str">
            <v>Fundusz wypadkowy PRD</v>
          </cell>
        </row>
        <row r="130">
          <cell r="I130">
            <v>470140</v>
          </cell>
          <cell r="J130" t="str">
            <v>Fundusz Pracy</v>
          </cell>
        </row>
        <row r="131">
          <cell r="I131">
            <v>470150</v>
          </cell>
          <cell r="J131" t="str">
            <v>F.Gwarantowanych Świadczeń Pracowniczych</v>
          </cell>
        </row>
        <row r="132">
          <cell r="I132">
            <v>470160</v>
          </cell>
          <cell r="J132" t="str">
            <v>Dod.ubruttowiający od poz.świadcz.na rzecz prac.</v>
          </cell>
        </row>
        <row r="133">
          <cell r="I133">
            <v>470170</v>
          </cell>
          <cell r="J133" t="str">
            <v>Pracowniczy program emerytalny</v>
          </cell>
        </row>
        <row r="134">
          <cell r="I134">
            <v>470210</v>
          </cell>
          <cell r="J134" t="str">
            <v>Odpis na ZFŚS</v>
          </cell>
        </row>
        <row r="135">
          <cell r="I135">
            <v>470219</v>
          </cell>
          <cell r="J135" t="str">
            <v>Odpis na ZFŚS-NKUP</v>
          </cell>
        </row>
        <row r="136">
          <cell r="I136">
            <v>470310</v>
          </cell>
          <cell r="J136" t="str">
            <v>Szkolenia i kursy językowe</v>
          </cell>
        </row>
        <row r="137">
          <cell r="I137">
            <v>470320</v>
          </cell>
          <cell r="J137" t="str">
            <v>Studia</v>
          </cell>
        </row>
        <row r="138">
          <cell r="I138">
            <v>470330</v>
          </cell>
          <cell r="J138" t="str">
            <v>Szkolenia centralne</v>
          </cell>
        </row>
        <row r="139">
          <cell r="I139">
            <v>470340</v>
          </cell>
          <cell r="J139" t="str">
            <v>Pozostałe szkolenia</v>
          </cell>
        </row>
        <row r="140">
          <cell r="I140">
            <v>470410</v>
          </cell>
          <cell r="J140" t="str">
            <v>Usługi bytowe</v>
          </cell>
        </row>
        <row r="141">
          <cell r="I141">
            <v>470419</v>
          </cell>
          <cell r="J141" t="str">
            <v>Usługi bytowe - nkup</v>
          </cell>
        </row>
        <row r="142">
          <cell r="I142">
            <v>470420</v>
          </cell>
          <cell r="J142" t="str">
            <v>Dopłaty do budynków</v>
          </cell>
        </row>
        <row r="143">
          <cell r="I143">
            <v>470430</v>
          </cell>
          <cell r="J143" t="str">
            <v>Świadczenia wynikające z Zakł.Um.Zbiorowej</v>
          </cell>
        </row>
        <row r="144">
          <cell r="I144">
            <v>470440</v>
          </cell>
          <cell r="J144" t="str">
            <v>Świadczenia nie wynikające z Zakł.Um.Zbiorowej</v>
          </cell>
        </row>
        <row r="145">
          <cell r="I145">
            <v>470449</v>
          </cell>
          <cell r="J145" t="str">
            <v>Świadczenia nie wynikające z Zakł.Um.Zbiorowej</v>
          </cell>
        </row>
        <row r="146">
          <cell r="I146">
            <v>470450</v>
          </cell>
          <cell r="J146" t="str">
            <v>Ubezpieczenia na życie</v>
          </cell>
        </row>
        <row r="147">
          <cell r="I147">
            <v>470459</v>
          </cell>
          <cell r="J147" t="str">
            <v>Ubezpieczenia na życie - NKUP</v>
          </cell>
        </row>
        <row r="148">
          <cell r="I148">
            <v>470509</v>
          </cell>
          <cell r="J148" t="str">
            <v>Dopłaty wynikające z taryfy pracowniczej</v>
          </cell>
        </row>
        <row r="149">
          <cell r="I149">
            <v>470510</v>
          </cell>
          <cell r="J149" t="str">
            <v>Dopłaty wynikające z taryfy pracowniczej</v>
          </cell>
        </row>
        <row r="150">
          <cell r="I150">
            <v>480110</v>
          </cell>
          <cell r="J150" t="str">
            <v>Krajowe podróże służbowe- KUP</v>
          </cell>
        </row>
        <row r="151">
          <cell r="I151">
            <v>480119</v>
          </cell>
          <cell r="J151" t="str">
            <v>Krajowe podróże służbowe- NKUP</v>
          </cell>
        </row>
        <row r="152">
          <cell r="I152">
            <v>480120</v>
          </cell>
          <cell r="J152" t="str">
            <v>Zagraniczne podróże służbowe- KUP</v>
          </cell>
        </row>
        <row r="153">
          <cell r="I153">
            <v>480129</v>
          </cell>
          <cell r="J153" t="str">
            <v>Zagraniczne podróże służbowe-NKUP</v>
          </cell>
        </row>
        <row r="154">
          <cell r="I154">
            <v>480210</v>
          </cell>
          <cell r="J154" t="str">
            <v>Koszty reprezentacji - KUP</v>
          </cell>
        </row>
        <row r="155">
          <cell r="I155">
            <v>480219</v>
          </cell>
          <cell r="J155" t="str">
            <v>Koszty reprezentacji-NKUP</v>
          </cell>
        </row>
        <row r="156">
          <cell r="I156">
            <v>480220</v>
          </cell>
          <cell r="J156" t="str">
            <v>Koszty reprezentacji-reklama publiczna</v>
          </cell>
        </row>
        <row r="157">
          <cell r="I157">
            <v>480229</v>
          </cell>
          <cell r="J157" t="str">
            <v>Koszty reprezentacji-reklama publiczna N</v>
          </cell>
        </row>
        <row r="158">
          <cell r="I158">
            <v>480230</v>
          </cell>
          <cell r="J158" t="str">
            <v>Koszty reklamy - KUP</v>
          </cell>
        </row>
        <row r="159">
          <cell r="I159">
            <v>480239</v>
          </cell>
          <cell r="J159" t="str">
            <v>Koszty reklamy - NKU</v>
          </cell>
        </row>
        <row r="160">
          <cell r="I160">
            <v>480310</v>
          </cell>
          <cell r="J160" t="str">
            <v>Skł.z tyt. przynależn.do org. międzyn. i kraj.-KUP</v>
          </cell>
        </row>
        <row r="161">
          <cell r="I161">
            <v>480319</v>
          </cell>
          <cell r="J161" t="str">
            <v>Skł.z tyt.przynależ.do org.międzynar.i kraj.NKUP</v>
          </cell>
        </row>
        <row r="162">
          <cell r="I162">
            <v>480410</v>
          </cell>
          <cell r="J162" t="str">
            <v>Ubezpieczenia majątkowe</v>
          </cell>
        </row>
        <row r="163">
          <cell r="I163">
            <v>480419</v>
          </cell>
          <cell r="J163" t="str">
            <v>Ubezpieczenia majątkowe-NKUP</v>
          </cell>
        </row>
        <row r="164">
          <cell r="I164">
            <v>480420</v>
          </cell>
          <cell r="J164" t="str">
            <v>Ubezpieczenie deliktowe KUP</v>
          </cell>
        </row>
        <row r="165">
          <cell r="I165">
            <v>480510</v>
          </cell>
          <cell r="J165" t="str">
            <v>Rycz.na użytkowanie samoch.własnych do c.służb.</v>
          </cell>
        </row>
        <row r="166">
          <cell r="I166">
            <v>480610</v>
          </cell>
          <cell r="J166" t="str">
            <v>Wyp.na rzecz os.fiz.zaliczane do wynagrodzeń</v>
          </cell>
        </row>
        <row r="167">
          <cell r="I167">
            <v>480710</v>
          </cell>
          <cell r="J167" t="str">
            <v>Pozostałe koszty</v>
          </cell>
        </row>
        <row r="168">
          <cell r="I168">
            <v>480819</v>
          </cell>
          <cell r="J168" t="str">
            <v>Koszty dotyczące Rady Nadzorczej - NKUP</v>
          </cell>
        </row>
        <row r="169">
          <cell r="I169">
            <v>490000</v>
          </cell>
          <cell r="J169" t="str">
            <v>Rozliczenie kosztów</v>
          </cell>
        </row>
        <row r="170">
          <cell r="I170">
            <v>496000</v>
          </cell>
          <cell r="J170" t="str">
            <v>Rozliczenie kosztów w powiązaniu z RMK czynnymi</v>
          </cell>
        </row>
        <row r="171">
          <cell r="I171">
            <v>499000</v>
          </cell>
          <cell r="J171" t="str">
            <v>Rozliczenie kosztów w powiązaniu z RMK biernymi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_06"/>
      <sheetName val="302_06"/>
      <sheetName val="303_06"/>
      <sheetName val="304_06"/>
      <sheetName val="305_06"/>
      <sheetName val="306_06"/>
      <sheetName val="307_06"/>
      <sheetName val="308_06"/>
      <sheetName val="309_06"/>
      <sheetName val="310_06"/>
      <sheetName val="311_06"/>
      <sheetName val="312_06"/>
      <sheetName val="313_05"/>
      <sheetName val="314_06"/>
      <sheetName val="315_06"/>
      <sheetName val="316_06"/>
      <sheetName val="317_06"/>
      <sheetName val="318_06"/>
      <sheetName val="319_06"/>
      <sheetName val="320_06"/>
      <sheetName val="321_06"/>
      <sheetName val="322_06"/>
      <sheetName val="323_06"/>
      <sheetName val="324_06"/>
      <sheetName val="325_06"/>
      <sheetName val="326_06"/>
      <sheetName val="327_06"/>
      <sheetName val="328_06_czI"/>
      <sheetName val="328_06_czII"/>
      <sheetName val="329_06"/>
      <sheetName val="330_06"/>
      <sheetName val="331_06"/>
      <sheetName val="332_06"/>
      <sheetName val="333_06"/>
      <sheetName val="334_06"/>
      <sheetName val="335_06"/>
      <sheetName val="336_06"/>
      <sheetName val="337_06"/>
      <sheetName val="338_06"/>
      <sheetName val="339_06"/>
      <sheetName val="Kontrahenci"/>
      <sheetName val="bazy"/>
      <sheetName val="idx"/>
      <sheetName val="Komórki"/>
      <sheetName val="Zlecenia"/>
      <sheetName val="Parametry_FC"/>
      <sheetName val="Parametry"/>
      <sheetName val="Tytuł"/>
      <sheetName val="Koszty wg. rodzaju Prog"/>
      <sheetName val="ster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RADCZE_2008"/>
      <sheetName val="BExRepositorySheet"/>
      <sheetName val="Kontrahenci"/>
      <sheetName val="Zlecenia"/>
      <sheetName val="Komórki"/>
      <sheetName val="Zbiorcze_Komórki"/>
      <sheetName val="bazy"/>
      <sheetName val="302_06"/>
      <sheetName val="idx"/>
      <sheetName val="Korekty"/>
      <sheetName val=""/>
    </sheetNames>
    <sheetDataSet>
      <sheetData sheetId="0"/>
      <sheetData sheetId="1"/>
      <sheetData sheetId="2"/>
      <sheetData sheetId="3">
        <row r="1">
          <cell r="A1" t="str">
            <v>Nr zlecenia</v>
          </cell>
          <cell r="F1" t="str">
            <v>Nr konta</v>
          </cell>
        </row>
        <row r="2">
          <cell r="A2" t="str">
            <v>CY01070</v>
          </cell>
          <cell r="F2">
            <v>440310</v>
          </cell>
        </row>
        <row r="3">
          <cell r="A3" t="str">
            <v>CY02001</v>
          </cell>
          <cell r="F3">
            <v>440320</v>
          </cell>
        </row>
        <row r="4">
          <cell r="A4" t="str">
            <v>CY02002</v>
          </cell>
          <cell r="F4">
            <v>440329</v>
          </cell>
        </row>
        <row r="5">
          <cell r="A5" t="str">
            <v>CY02004</v>
          </cell>
          <cell r="F5">
            <v>440330</v>
          </cell>
        </row>
        <row r="6">
          <cell r="A6" t="str">
            <v>CY02005</v>
          </cell>
          <cell r="F6">
            <v>440339</v>
          </cell>
        </row>
        <row r="7">
          <cell r="A7" t="str">
            <v>CY02012</v>
          </cell>
          <cell r="F7">
            <v>440340</v>
          </cell>
        </row>
        <row r="8">
          <cell r="A8" t="str">
            <v>CY02013</v>
          </cell>
          <cell r="F8">
            <v>440380</v>
          </cell>
        </row>
        <row r="9">
          <cell r="A9" t="str">
            <v>CY02015</v>
          </cell>
          <cell r="F9">
            <v>480230</v>
          </cell>
        </row>
        <row r="10">
          <cell r="A10" t="str">
            <v>CY02016</v>
          </cell>
          <cell r="F10">
            <v>480239</v>
          </cell>
        </row>
        <row r="11">
          <cell r="A11" t="str">
            <v>CY02017</v>
          </cell>
        </row>
        <row r="12">
          <cell r="A12" t="str">
            <v>CY06001</v>
          </cell>
        </row>
        <row r="13">
          <cell r="A13" t="str">
            <v>CY06010</v>
          </cell>
        </row>
        <row r="14">
          <cell r="A14" t="str">
            <v>CY06012</v>
          </cell>
        </row>
        <row r="15">
          <cell r="A15" t="str">
            <v>CY06013</v>
          </cell>
        </row>
        <row r="16">
          <cell r="A16" t="str">
            <v>CY06014</v>
          </cell>
        </row>
        <row r="17">
          <cell r="A17" t="str">
            <v>CY06015</v>
          </cell>
        </row>
        <row r="18">
          <cell r="A18" t="str">
            <v>CY06023</v>
          </cell>
        </row>
        <row r="19">
          <cell r="A19" t="str">
            <v>CY06033</v>
          </cell>
        </row>
        <row r="20">
          <cell r="A20" t="str">
            <v>CY06034</v>
          </cell>
        </row>
        <row r="21">
          <cell r="A21" t="str">
            <v>CY06035</v>
          </cell>
        </row>
        <row r="22">
          <cell r="A22" t="str">
            <v>CY06037</v>
          </cell>
        </row>
        <row r="23">
          <cell r="A23" t="str">
            <v>CY06038</v>
          </cell>
        </row>
        <row r="24">
          <cell r="A24" t="str">
            <v>CY06039</v>
          </cell>
        </row>
        <row r="25">
          <cell r="A25" t="str">
            <v>CY06040</v>
          </cell>
        </row>
        <row r="26">
          <cell r="A26" t="str">
            <v>CY06041</v>
          </cell>
        </row>
        <row r="27">
          <cell r="A27" t="str">
            <v>CY06043</v>
          </cell>
        </row>
        <row r="28">
          <cell r="A28" t="str">
            <v>CYRZARZ</v>
          </cell>
        </row>
        <row r="29">
          <cell r="A29" t="str">
            <v>CZ7409A</v>
          </cell>
        </row>
        <row r="30">
          <cell r="A30" t="str">
            <v>CZ7409B</v>
          </cell>
        </row>
        <row r="31">
          <cell r="A31" t="str">
            <v>CZ76001</v>
          </cell>
        </row>
        <row r="32">
          <cell r="A32" t="str">
            <v>CZ76002</v>
          </cell>
        </row>
        <row r="33">
          <cell r="A33" t="str">
            <v>CZ77001</v>
          </cell>
        </row>
        <row r="34">
          <cell r="A34" t="str">
            <v>CZ77002</v>
          </cell>
        </row>
        <row r="35">
          <cell r="A35" t="str">
            <v>CZ77003</v>
          </cell>
        </row>
        <row r="36">
          <cell r="A36" t="str">
            <v>CZ77004</v>
          </cell>
        </row>
        <row r="37">
          <cell r="A37" t="str">
            <v>CZ78001</v>
          </cell>
        </row>
        <row r="38">
          <cell r="A38" t="str">
            <v>CZ78002</v>
          </cell>
        </row>
        <row r="39">
          <cell r="A39" t="str">
            <v>CZ78003</v>
          </cell>
        </row>
        <row r="40">
          <cell r="A40" t="str">
            <v>CZ78051</v>
          </cell>
        </row>
        <row r="41">
          <cell r="A41" t="str">
            <v>CZ82001</v>
          </cell>
        </row>
        <row r="42">
          <cell r="A42" t="str">
            <v>CZ82006</v>
          </cell>
        </row>
        <row r="43">
          <cell r="A43" t="str">
            <v>CZ82007</v>
          </cell>
        </row>
        <row r="44">
          <cell r="A44" t="str">
            <v>CZ82008</v>
          </cell>
        </row>
        <row r="45">
          <cell r="A45" t="str">
            <v>CZ82009</v>
          </cell>
        </row>
        <row r="46">
          <cell r="A46" t="str">
            <v>CZ8209A</v>
          </cell>
        </row>
        <row r="47">
          <cell r="A47" t="str">
            <v>CZ8209B</v>
          </cell>
        </row>
        <row r="48">
          <cell r="A48" t="str">
            <v>CZ83001</v>
          </cell>
        </row>
        <row r="49">
          <cell r="A49" t="str">
            <v>CZ83013</v>
          </cell>
        </row>
        <row r="50">
          <cell r="A50" t="str">
            <v>CZ83014</v>
          </cell>
        </row>
        <row r="51">
          <cell r="A51" t="str">
            <v>CZ83018</v>
          </cell>
        </row>
        <row r="52">
          <cell r="A52" t="str">
            <v>CZ84001</v>
          </cell>
        </row>
        <row r="53">
          <cell r="A53" t="str">
            <v>CZ84008</v>
          </cell>
        </row>
        <row r="54">
          <cell r="A54" t="str">
            <v>CZ84011</v>
          </cell>
        </row>
        <row r="55">
          <cell r="A55" t="str">
            <v>CZ84012</v>
          </cell>
        </row>
        <row r="56">
          <cell r="A56" t="str">
            <v>CZ84013</v>
          </cell>
        </row>
        <row r="57">
          <cell r="A57" t="str">
            <v>CZ84014</v>
          </cell>
        </row>
        <row r="58">
          <cell r="A58" t="str">
            <v>CZ8409A</v>
          </cell>
        </row>
        <row r="59">
          <cell r="A59" t="str">
            <v>CZ8409B</v>
          </cell>
        </row>
        <row r="60">
          <cell r="A60" t="str">
            <v>CZ85001</v>
          </cell>
        </row>
        <row r="61">
          <cell r="A61" t="str">
            <v>CZ85014</v>
          </cell>
        </row>
        <row r="62">
          <cell r="A62" t="str">
            <v>CZ85016</v>
          </cell>
        </row>
        <row r="63">
          <cell r="A63" t="str">
            <v>CZ85017</v>
          </cell>
        </row>
        <row r="64">
          <cell r="A64" t="str">
            <v>CZ85018</v>
          </cell>
        </row>
        <row r="65">
          <cell r="A65" t="str">
            <v>CZ85019</v>
          </cell>
        </row>
        <row r="66">
          <cell r="A66" t="str">
            <v>CZ8509A</v>
          </cell>
        </row>
        <row r="67">
          <cell r="A67" t="str">
            <v>CZ87001</v>
          </cell>
        </row>
        <row r="68">
          <cell r="A68" t="str">
            <v>CZ87007</v>
          </cell>
        </row>
        <row r="69">
          <cell r="A69" t="str">
            <v>CZ87008</v>
          </cell>
        </row>
        <row r="70">
          <cell r="A70" t="str">
            <v>CZ87011</v>
          </cell>
        </row>
        <row r="71">
          <cell r="A71" t="str">
            <v>CZ87016</v>
          </cell>
        </row>
        <row r="72">
          <cell r="A72" t="str">
            <v>CZ87018</v>
          </cell>
        </row>
        <row r="73">
          <cell r="A73" t="str">
            <v>CZ87020</v>
          </cell>
        </row>
        <row r="74">
          <cell r="A74" t="str">
            <v>CZ8709A</v>
          </cell>
        </row>
        <row r="75">
          <cell r="A75" t="str">
            <v>CZ88001</v>
          </cell>
        </row>
        <row r="76">
          <cell r="A76" t="str">
            <v>CZ88002</v>
          </cell>
        </row>
        <row r="77">
          <cell r="A77" t="str">
            <v>CZ88012</v>
          </cell>
        </row>
        <row r="78">
          <cell r="A78" t="str">
            <v>CZ89001</v>
          </cell>
        </row>
        <row r="79">
          <cell r="A79" t="str">
            <v>CZ89002</v>
          </cell>
        </row>
        <row r="80">
          <cell r="A80" t="str">
            <v>CZ89003</v>
          </cell>
        </row>
        <row r="81">
          <cell r="A81" t="str">
            <v>CZ89004</v>
          </cell>
        </row>
        <row r="82">
          <cell r="A82" t="str">
            <v>CZ89005</v>
          </cell>
        </row>
        <row r="83">
          <cell r="A83" t="str">
            <v>CZ89007</v>
          </cell>
        </row>
        <row r="84">
          <cell r="A84" t="str">
            <v>CZ89010</v>
          </cell>
        </row>
        <row r="85">
          <cell r="A85" t="str">
            <v>CZ89011</v>
          </cell>
        </row>
        <row r="86">
          <cell r="A86" t="str">
            <v>CZ89016</v>
          </cell>
        </row>
        <row r="87">
          <cell r="A87" t="str">
            <v>CZ89017</v>
          </cell>
        </row>
        <row r="88">
          <cell r="A88" t="str">
            <v>CZ89018</v>
          </cell>
        </row>
        <row r="89">
          <cell r="A89" t="str">
            <v>CZ89019</v>
          </cell>
        </row>
        <row r="90">
          <cell r="A90" t="str">
            <v>CZ89020</v>
          </cell>
        </row>
        <row r="91">
          <cell r="A91" t="str">
            <v>CZ90001</v>
          </cell>
        </row>
        <row r="92">
          <cell r="A92" t="str">
            <v>CZ90003</v>
          </cell>
        </row>
        <row r="93">
          <cell r="A93" t="str">
            <v>CZ90009</v>
          </cell>
        </row>
        <row r="94">
          <cell r="A94" t="str">
            <v>CZ90011</v>
          </cell>
        </row>
        <row r="95">
          <cell r="A95" t="str">
            <v>CZ90012</v>
          </cell>
        </row>
        <row r="96">
          <cell r="A96" t="str">
            <v>CZ90013</v>
          </cell>
        </row>
        <row r="97">
          <cell r="A97" t="str">
            <v>CZ90014</v>
          </cell>
        </row>
        <row r="98">
          <cell r="A98" t="str">
            <v>CZ9009A</v>
          </cell>
        </row>
        <row r="99">
          <cell r="A99" t="str">
            <v>CZ9009B</v>
          </cell>
        </row>
        <row r="100">
          <cell r="A100" t="str">
            <v>CZ91001</v>
          </cell>
        </row>
        <row r="101">
          <cell r="A101" t="str">
            <v>CZ91002</v>
          </cell>
        </row>
        <row r="102">
          <cell r="A102" t="str">
            <v>CZ92001</v>
          </cell>
        </row>
        <row r="103">
          <cell r="A103" t="str">
            <v>CZ92002</v>
          </cell>
        </row>
        <row r="104">
          <cell r="A104" t="str">
            <v>CZ92003</v>
          </cell>
        </row>
        <row r="105">
          <cell r="A105" t="str">
            <v>CZ93001</v>
          </cell>
        </row>
        <row r="106">
          <cell r="A106" t="str">
            <v>CZ93002</v>
          </cell>
        </row>
        <row r="107">
          <cell r="A107" t="str">
            <v>CZ93003</v>
          </cell>
        </row>
        <row r="108">
          <cell r="A108" t="str">
            <v>CZ93004</v>
          </cell>
        </row>
        <row r="109">
          <cell r="A109" t="str">
            <v>CZ9309A</v>
          </cell>
        </row>
        <row r="110">
          <cell r="A110" t="str">
            <v>CZ9309B</v>
          </cell>
        </row>
        <row r="111">
          <cell r="A111" t="str">
            <v>CZ9309C</v>
          </cell>
        </row>
        <row r="112">
          <cell r="A112" t="str">
            <v>CZ9309D</v>
          </cell>
        </row>
        <row r="113">
          <cell r="A113" t="str">
            <v>CZ94001</v>
          </cell>
        </row>
        <row r="114">
          <cell r="A114" t="str">
            <v>CZ94002</v>
          </cell>
        </row>
        <row r="115">
          <cell r="A115" t="str">
            <v>CZ94003</v>
          </cell>
        </row>
        <row r="116">
          <cell r="A116" t="str">
            <v>CZ94004</v>
          </cell>
        </row>
        <row r="117">
          <cell r="A117" t="str">
            <v>CZ95001</v>
          </cell>
        </row>
        <row r="118">
          <cell r="A118" t="str">
            <v>CZ95002</v>
          </cell>
        </row>
        <row r="119">
          <cell r="A119" t="str">
            <v>CZ95003</v>
          </cell>
        </row>
        <row r="120">
          <cell r="A120" t="str">
            <v>CZ95004</v>
          </cell>
        </row>
        <row r="121">
          <cell r="A121" t="str">
            <v>CZ95005</v>
          </cell>
        </row>
        <row r="122">
          <cell r="A122" t="str">
            <v>CZ95006</v>
          </cell>
        </row>
        <row r="123">
          <cell r="A123" t="str">
            <v>CZ95007</v>
          </cell>
        </row>
        <row r="124">
          <cell r="A124" t="str">
            <v>CZ95008</v>
          </cell>
        </row>
        <row r="125">
          <cell r="A125" t="str">
            <v>CZ95011</v>
          </cell>
        </row>
        <row r="126">
          <cell r="A126" t="str">
            <v>CZ9509A</v>
          </cell>
        </row>
        <row r="127">
          <cell r="A127" t="str">
            <v>CZ9509B</v>
          </cell>
        </row>
        <row r="128">
          <cell r="A128" t="str">
            <v>CZ9509C</v>
          </cell>
        </row>
        <row r="129">
          <cell r="A129" t="str">
            <v>CZK502</v>
          </cell>
        </row>
        <row r="130">
          <cell r="A130" t="str">
            <v>CZK503</v>
          </cell>
        </row>
        <row r="131">
          <cell r="A131" t="str">
            <v>CZK507</v>
          </cell>
        </row>
        <row r="132">
          <cell r="A132" t="str">
            <v>CZK508</v>
          </cell>
        </row>
        <row r="133">
          <cell r="A133" t="str">
            <v>CZK509</v>
          </cell>
        </row>
        <row r="134">
          <cell r="A134" t="str">
            <v>CZK511</v>
          </cell>
        </row>
        <row r="135">
          <cell r="A135" t="str">
            <v>CZK513</v>
          </cell>
        </row>
        <row r="137">
          <cell r="A137" t="str">
            <v>CZK071</v>
          </cell>
        </row>
      </sheetData>
      <sheetData sheetId="4">
        <row r="1">
          <cell r="C1" t="str">
            <v>Kod komórki organiz.</v>
          </cell>
          <cell r="F1" t="str">
            <v>Okres</v>
          </cell>
        </row>
        <row r="2">
          <cell r="C2" t="str">
            <v>DA</v>
          </cell>
          <cell r="F2">
            <v>1</v>
          </cell>
        </row>
        <row r="3">
          <cell r="C3" t="str">
            <v>DH</v>
          </cell>
          <cell r="F3">
            <v>2</v>
          </cell>
        </row>
        <row r="4">
          <cell r="C4" t="str">
            <v>DI</v>
          </cell>
          <cell r="F4">
            <v>3</v>
          </cell>
        </row>
        <row r="5">
          <cell r="C5" t="str">
            <v>DK</v>
          </cell>
          <cell r="F5">
            <v>4</v>
          </cell>
        </row>
        <row r="6">
          <cell r="C6" t="str">
            <v>DC</v>
          </cell>
          <cell r="F6">
            <v>5</v>
          </cell>
        </row>
        <row r="7">
          <cell r="C7" t="str">
            <v>DO</v>
          </cell>
          <cell r="F7">
            <v>6</v>
          </cell>
        </row>
        <row r="8">
          <cell r="C8" t="str">
            <v>DR</v>
          </cell>
          <cell r="F8">
            <v>7</v>
          </cell>
        </row>
        <row r="9">
          <cell r="C9" t="str">
            <v>DF</v>
          </cell>
          <cell r="F9">
            <v>8</v>
          </cell>
        </row>
        <row r="10">
          <cell r="C10" t="str">
            <v>DM</v>
          </cell>
          <cell r="F10">
            <v>9</v>
          </cell>
        </row>
        <row r="11">
          <cell r="C11" t="str">
            <v>DS</v>
          </cell>
          <cell r="F11">
            <v>10</v>
          </cell>
        </row>
        <row r="12">
          <cell r="C12" t="str">
            <v>DT</v>
          </cell>
          <cell r="F12">
            <v>11</v>
          </cell>
        </row>
        <row r="13">
          <cell r="C13" t="str">
            <v>DG</v>
          </cell>
          <cell r="F13">
            <v>12</v>
          </cell>
        </row>
        <row r="14">
          <cell r="C14" t="str">
            <v>BB</v>
          </cell>
          <cell r="F14">
            <v>13</v>
          </cell>
        </row>
        <row r="15">
          <cell r="C15" t="str">
            <v>BD</v>
          </cell>
          <cell r="F15">
            <v>14</v>
          </cell>
        </row>
        <row r="16">
          <cell r="C16" t="str">
            <v>BN</v>
          </cell>
          <cell r="F16">
            <v>15</v>
          </cell>
        </row>
        <row r="17">
          <cell r="C17" t="str">
            <v>BZ</v>
          </cell>
          <cell r="F17">
            <v>16</v>
          </cell>
        </row>
        <row r="18">
          <cell r="C18" t="str">
            <v>BHP</v>
          </cell>
        </row>
        <row r="19">
          <cell r="C19" t="str">
            <v>BOT</v>
          </cell>
        </row>
        <row r="20">
          <cell r="C20" t="str">
            <v>ENER</v>
          </cell>
        </row>
        <row r="21">
          <cell r="C21" t="str">
            <v>EOEE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kty"/>
      <sheetName val="Self check"/>
      <sheetName val="tytuł"/>
      <sheetName val="Spis not"/>
      <sheetName val="Aktywa"/>
      <sheetName val="Pasywa"/>
      <sheetName val="RZiS-kalkulacyjny"/>
      <sheetName val="Zestawienie zmian w kapitale"/>
      <sheetName val="Przepływy - metoda pośrednia"/>
      <sheetName val="nota nr 1 "/>
      <sheetName val="nota nr 2"/>
      <sheetName val="nota nr 3 a-d "/>
      <sheetName val="nota nr 3 e"/>
      <sheetName val="nota nr 4 "/>
      <sheetName val="nota nr 5 "/>
      <sheetName val="nota nr 5 b-e"/>
      <sheetName val="nota 6"/>
      <sheetName val="nota 6 a-b"/>
      <sheetName val="nota 7 "/>
      <sheetName val="nota 7 a"/>
      <sheetName val="nota nr 8 "/>
      <sheetName val="nota nr 9 "/>
      <sheetName val="nota nr 10 i 11 "/>
      <sheetName val="nota nr 12"/>
      <sheetName val="nota nr 13"/>
      <sheetName val="nota nr 13a, 13b"/>
      <sheetName val="nota nr 14"/>
      <sheetName val="nota 14 c-e"/>
      <sheetName val="Nota 15 IF zabezp"/>
      <sheetName val="nota nr 16"/>
      <sheetName val="nota nr 17-19"/>
      <sheetName val="nota nr 20-21 "/>
      <sheetName val="nota nr 22 i 23 "/>
      <sheetName val="nota nr 24 i 25 i 26"/>
      <sheetName val="nota nr 27_cit"/>
      <sheetName val="nota 28 i 29"/>
      <sheetName val="nota nr 30-32"/>
      <sheetName val="nota nr 33"/>
      <sheetName val="nota nr 34-39"/>
      <sheetName val="nota nr 40-41"/>
      <sheetName val="nota nr 42"/>
      <sheetName val="43-44"/>
      <sheetName val="Arkusz3"/>
      <sheetName val="Podpisy "/>
      <sheetName val="Kontrahenci"/>
      <sheetName val="bazy"/>
      <sheetName val="Komórki"/>
      <sheetName val="Zlecenia"/>
      <sheetName val="302_06"/>
      <sheetName val="idx"/>
      <sheetName val="WSPOLNE"/>
      <sheetName val="DBIL"/>
      <sheetName val="DRZIS"/>
      <sheetName val="KOSZTY"/>
      <sheetName val="DROZR"/>
      <sheetName val="Self_check"/>
      <sheetName val="Spis_not"/>
      <sheetName val="Zestawienie_zmian_w_kapitale"/>
      <sheetName val="Przepływy_-_metoda_pośrednia"/>
      <sheetName val="nota_nr_1_"/>
      <sheetName val="nota_nr_2"/>
      <sheetName val="nota_nr_3_a-d_"/>
      <sheetName val="nota_nr_3_e"/>
      <sheetName val="nota_nr_4_"/>
      <sheetName val="nota_nr_5_"/>
      <sheetName val="nota_nr_5_b-e"/>
      <sheetName val="nota_6"/>
      <sheetName val="nota_6_a-b"/>
      <sheetName val="nota_7_"/>
      <sheetName val="nota_7_a"/>
      <sheetName val="nota_nr_8_"/>
      <sheetName val="nota_nr_9_"/>
      <sheetName val="nota_nr_10_i_11_"/>
      <sheetName val="nota_nr_12"/>
      <sheetName val="nota_nr_13"/>
      <sheetName val="nota_nr_13a,_13b"/>
      <sheetName val="nota_nr_14"/>
      <sheetName val="nota_14_c-e"/>
      <sheetName val="Nota_15_IF_zabezp"/>
      <sheetName val="nota_nr_16"/>
      <sheetName val="nota_nr_17-19"/>
      <sheetName val="nota_nr_20-21_"/>
      <sheetName val="nota_nr_22_i_23_"/>
      <sheetName val="nota_nr_24_i_25_i_26"/>
      <sheetName val="nota_nr_27_cit"/>
      <sheetName val="nota_28_i_29"/>
      <sheetName val="nota_nr_30-32"/>
      <sheetName val="nota_nr_33"/>
      <sheetName val="nota_nr_34-39"/>
      <sheetName val="nota_nr_40-41"/>
      <sheetName val="nota_nr_42"/>
      <sheetName val="Podpisy_"/>
      <sheetName val="Self_check1"/>
      <sheetName val="Spis_not1"/>
      <sheetName val="Zestawienie_zmian_w_kapitale1"/>
      <sheetName val="Przepływy_-_metoda_pośrednia1"/>
      <sheetName val="nota_nr_1_1"/>
      <sheetName val="nota_nr_21"/>
      <sheetName val="nota_nr_3_a-d_1"/>
      <sheetName val="nota_nr_3_e1"/>
      <sheetName val="nota_nr_4_1"/>
      <sheetName val="nota_nr_5_1"/>
      <sheetName val="nota_nr_5_b-e1"/>
      <sheetName val="nota_61"/>
      <sheetName val="nota_6_a-b1"/>
      <sheetName val="nota_7_1"/>
      <sheetName val="nota_7_a1"/>
      <sheetName val="nota_nr_8_1"/>
      <sheetName val="nota_nr_9_1"/>
      <sheetName val="nota_nr_10_i_11_1"/>
      <sheetName val="nota_nr_121"/>
      <sheetName val="nota_nr_131"/>
      <sheetName val="nota_nr_13a,_13b1"/>
      <sheetName val="nota_nr_141"/>
      <sheetName val="nota_14_c-e1"/>
      <sheetName val="Nota_15_IF_zabezp1"/>
      <sheetName val="nota_nr_161"/>
      <sheetName val="nota_nr_17-191"/>
      <sheetName val="nota_nr_20-21_1"/>
      <sheetName val="nota_nr_22_i_23_1"/>
      <sheetName val="nota_nr_24_i_25_i_261"/>
      <sheetName val="nota_nr_27_cit1"/>
      <sheetName val="nota_28_i_291"/>
      <sheetName val="nota_nr_30-321"/>
      <sheetName val="nota_nr_331"/>
      <sheetName val="nota_nr_34-391"/>
      <sheetName val="nota_nr_40-411"/>
      <sheetName val="nota_nr_421"/>
      <sheetName val="Podpisy_1"/>
    </sheetNames>
    <sheetDataSet>
      <sheetData sheetId="0" refreshError="1">
        <row r="13">
          <cell r="B13">
            <v>1</v>
          </cell>
        </row>
        <row r="31">
          <cell r="B31">
            <v>1</v>
          </cell>
        </row>
        <row r="49">
          <cell r="B49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ajd-BP2005"/>
      <sheetName val="Slajd-BP 2006"/>
      <sheetName val="ODCHYLENIA"/>
      <sheetName val="ROZLICZENIE_MIESIĄC"/>
      <sheetName val="ROZLICZENIE_NARAST"/>
      <sheetName val="idx"/>
      <sheetName val="SI_b05"/>
      <sheetName val="SI_w05"/>
      <sheetName val="SI_bp05"/>
      <sheetName val="SI_b06"/>
      <sheetName val="SI_w06"/>
      <sheetName val="SI_bp07"/>
      <sheetName val="SI_bp08"/>
      <sheetName val="ŻE_bp05"/>
      <sheetName val="ŻE_b05"/>
      <sheetName val="ŻE_w05"/>
      <sheetName val="ŻE_b06"/>
      <sheetName val="ŻE_w06"/>
      <sheetName val="ŻE_bp07"/>
      <sheetName val="ŻE_bp08"/>
      <sheetName val="KA_bp05"/>
      <sheetName val="KA_b05"/>
      <sheetName val="KA_w05"/>
      <sheetName val="KA_b06"/>
      <sheetName val="KA_w06"/>
      <sheetName val="KA_bp07"/>
      <sheetName val="KA_bp08"/>
      <sheetName val="PR_bp05"/>
      <sheetName val="PR_w05"/>
      <sheetName val="PR_b05"/>
      <sheetName val="PR_w06"/>
      <sheetName val="PR_b06"/>
      <sheetName val="PR_bp07"/>
      <sheetName val="PR_bp08"/>
      <sheetName val="SI_p05"/>
      <sheetName val="ŻE_p05"/>
      <sheetName val="KA_p05"/>
      <sheetName val="PR_p05"/>
      <sheetName val="SI_p08"/>
      <sheetName val="ŻE_p08"/>
      <sheetName val="KA_p08"/>
      <sheetName val="PR_p08"/>
      <sheetName val="Kontrahenci"/>
      <sheetName val="bazy"/>
      <sheetName val="Korekty"/>
      <sheetName val="ster"/>
      <sheetName val="DBIL"/>
      <sheetName val="DRZIS"/>
      <sheetName val="KOSZTY"/>
      <sheetName val="DROZR"/>
      <sheetName val="Rozliczenie utylizacji_2006"/>
      <sheetName val="Slajd-BP_2006"/>
      <sheetName val="bankloan"/>
      <sheetName val="PBC-VCON009A"/>
      <sheetName val="Slajd-BP_20061"/>
      <sheetName val="Rozliczenie_utylizacji_2006"/>
      <sheetName val="Slajd-BP_20062"/>
      <sheetName val="Rozliczenie_utylizacji_20061"/>
      <sheetName val="Tax"/>
      <sheetName val="Slajd-BP_20063"/>
      <sheetName val="Rozliczenie_utylizacji_20062"/>
      <sheetName val="Slajd-BP_20064"/>
      <sheetName val="Rozliczenie_utylizacji_20063"/>
      <sheetName val="Slajd-BP_20065"/>
      <sheetName val="Rozliczenie_utylizacji_20064"/>
      <sheetName val="Slajd-BP_20066"/>
      <sheetName val="Rozliczenie_utylizacji_20065"/>
      <sheetName val="Slajd-BP_20067"/>
      <sheetName val="Rozliczenie_utylizacji_20066"/>
      <sheetName val="Slajd-BP_20068"/>
      <sheetName val="Rozliczenie_utylizacji_20067"/>
      <sheetName val="Slajd-BP_20069"/>
      <sheetName val="Rozliczenie_utylizacji_20068"/>
      <sheetName val="DASHBOARD"/>
      <sheetName val="DATA START"/>
      <sheetName val="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B4" t="str">
            <v>Budżet 05</v>
          </cell>
        </row>
        <row r="6">
          <cell r="O6" t="str">
            <v>KA_w06!$a$1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za_opis"/>
      <sheetName val="Tytuł_1"/>
      <sheetName val="Komentarz_08'2010"/>
      <sheetName val="PiKF_szczegóły"/>
      <sheetName val="PiKF_produkty"/>
      <sheetName val="TELP"/>
      <sheetName val="PKiF_analityka"/>
      <sheetName val="Wyk2010"/>
      <sheetName val="Wyk2010_Narast"/>
      <sheetName val="Plan2010_IIrunda"/>
      <sheetName val="Plan2010_Narast_IIrunda"/>
      <sheetName val="Wyk_4mce_2009"/>
      <sheetName val="Wyk_4mce_2009_Narast"/>
      <sheetName val="Wyk2009"/>
      <sheetName val="RAZEM"/>
      <sheetName val="OEE"/>
      <sheetName val="KOEE"/>
      <sheetName val="EOEE"/>
      <sheetName val="POZ"/>
      <sheetName val="Dywidendy"/>
      <sheetName val="Tytuł_2"/>
      <sheetName val="PiKF_szcz_2010vs2009"/>
      <sheetName val="PiKF_prod_2010vs2009"/>
      <sheetName val="PIKF_08'2010"/>
      <sheetName val="Korekty"/>
      <sheetName val="listy"/>
      <sheetName val="KONS"/>
      <sheetName val="Komórki"/>
      <sheetName val="Zlecenia"/>
    </sheetNames>
    <definedNames>
      <definedName name="_xlbgnm.a2" refersTo="#ADR!"/>
      <definedName name="_xlbgnm.cf1" refersTo="#ADR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00"/>
      <sheetName val="OBR01"/>
      <sheetName val="ADJUSTMENT"/>
      <sheetName val="Income Statement01"/>
      <sheetName val="Balance Sheet 2001"/>
      <sheetName val="Tax"/>
      <sheetName val="bilans 2001"/>
      <sheetName val="CF01"/>
      <sheetName val="INFDOD01"/>
      <sheetName val="INDEX"/>
      <sheetName val="Balance Sheet"/>
      <sheetName val="Income Statement"/>
      <sheetName val="Item 3"/>
      <sheetName val="Items 4,5,6"/>
      <sheetName val="Item 7"/>
      <sheetName val="Item 8"/>
      <sheetName val="Item 9"/>
      <sheetName val="Item 10"/>
      <sheetName val="Item 11"/>
      <sheetName val="Items 12,13,14"/>
      <sheetName val="Items 15,16"/>
      <sheetName val="Item 17"/>
      <sheetName val="Item 18.1"/>
      <sheetName val="Item 18.2"/>
      <sheetName val="Item 18.3"/>
      <sheetName val="Item 18.4.5.6.7"/>
      <sheetName val="Items 19,20,21"/>
      <sheetName val="Item 22"/>
      <sheetName val="Item 23"/>
      <sheetName val="Item 24"/>
      <sheetName val="Items 25,26,27,28"/>
      <sheetName val="Item 29"/>
      <sheetName val="Item 30"/>
      <sheetName val="Item 31"/>
      <sheetName val="INNE"/>
      <sheetName val="DATA2002"/>
      <sheetName val="Arkusz1"/>
      <sheetName val="BOT"/>
      <sheetName val="ster"/>
      <sheetName val="Korekty"/>
      <sheetName val="idx"/>
      <sheetName val="548-1"/>
      <sheetName val="Income_Statement01"/>
      <sheetName val="Balance_Sheet_2001"/>
      <sheetName val="bilans_2001"/>
      <sheetName val="Balance_Sheet"/>
      <sheetName val="Income_Statement"/>
      <sheetName val="Item_3"/>
      <sheetName val="Items_4,5,6"/>
      <sheetName val="Item_7"/>
      <sheetName val="Item_8"/>
      <sheetName val="Item_9"/>
      <sheetName val="Item_10"/>
      <sheetName val="Item_11"/>
      <sheetName val="Items_12,13,14"/>
      <sheetName val="Items_15,16"/>
      <sheetName val="Item_17"/>
      <sheetName val="Item_18_1"/>
      <sheetName val="Item_18_2"/>
      <sheetName val="Item_18_3"/>
      <sheetName val="Item_18_4_5_6_7"/>
      <sheetName val="Items_19,20,21"/>
      <sheetName val="Item_22"/>
      <sheetName val="Item_23"/>
      <sheetName val="Item_24"/>
      <sheetName val="Items_25,26,27,28"/>
      <sheetName val="Item_29"/>
      <sheetName val="Item_30"/>
      <sheetName val="Item_31"/>
      <sheetName val="Income_Statement011"/>
      <sheetName val="Balance_Sheet_20011"/>
      <sheetName val="bilans_20011"/>
      <sheetName val="Balance_Sheet1"/>
      <sheetName val="Income_Statement1"/>
      <sheetName val="Item_32"/>
      <sheetName val="Items_4,5,61"/>
      <sheetName val="Item_71"/>
      <sheetName val="Item_81"/>
      <sheetName val="Item_91"/>
      <sheetName val="Item_101"/>
      <sheetName val="Item_111"/>
      <sheetName val="Items_12,13,141"/>
      <sheetName val="Items_15,161"/>
      <sheetName val="Item_171"/>
      <sheetName val="Item_18_11"/>
      <sheetName val="Item_18_21"/>
      <sheetName val="Item_18_31"/>
      <sheetName val="Item_18_4_5_6_71"/>
      <sheetName val="Items_19,20,211"/>
      <sheetName val="Item_221"/>
      <sheetName val="Item_231"/>
      <sheetName val="Item_241"/>
      <sheetName val="Items_25,26,27,281"/>
      <sheetName val="Item_291"/>
      <sheetName val="Item_301"/>
      <sheetName val="Item_311"/>
      <sheetName val="Kontrahenci"/>
      <sheetName val="bazy"/>
      <sheetName val="Income_Statement012"/>
      <sheetName val="Balance_Sheet_20012"/>
      <sheetName val="bilans_20012"/>
      <sheetName val="Balance_Sheet2"/>
      <sheetName val="Income_Statement2"/>
      <sheetName val="Item_33"/>
      <sheetName val="Items_4,5,62"/>
      <sheetName val="Item_72"/>
      <sheetName val="Item_82"/>
      <sheetName val="Item_92"/>
      <sheetName val="Item_102"/>
      <sheetName val="Item_112"/>
      <sheetName val="Items_12,13,142"/>
      <sheetName val="Items_15,162"/>
      <sheetName val="Item_172"/>
      <sheetName val="Item_18_12"/>
      <sheetName val="Item_18_22"/>
      <sheetName val="Item_18_32"/>
      <sheetName val="Item_18_4_5_6_72"/>
      <sheetName val="Items_19,20,212"/>
      <sheetName val="Item_222"/>
      <sheetName val="Item_232"/>
      <sheetName val="Item_242"/>
      <sheetName val="Items_25,26,27,282"/>
      <sheetName val="Item_292"/>
      <sheetName val="Item_302"/>
      <sheetName val="Item_312"/>
      <sheetName val="Income_Statement013"/>
      <sheetName val="Balance_Sheet_20013"/>
      <sheetName val="bilans_20013"/>
      <sheetName val="Balance_Sheet3"/>
      <sheetName val="Income_Statement3"/>
      <sheetName val="Item_34"/>
      <sheetName val="Items_4,5,63"/>
      <sheetName val="Item_73"/>
      <sheetName val="Item_83"/>
      <sheetName val="Item_93"/>
      <sheetName val="Item_103"/>
      <sheetName val="Item_113"/>
      <sheetName val="Items_12,13,143"/>
      <sheetName val="Items_15,163"/>
      <sheetName val="Item_173"/>
      <sheetName val="Item_18_13"/>
      <sheetName val="Item_18_23"/>
      <sheetName val="Item_18_33"/>
      <sheetName val="Item_18_4_5_6_73"/>
      <sheetName val="Items_19,20,213"/>
      <sheetName val="Item_223"/>
      <sheetName val="Item_233"/>
      <sheetName val="Item_243"/>
      <sheetName val="Items_25,26,27,283"/>
      <sheetName val="Item_293"/>
      <sheetName val="Item_303"/>
      <sheetName val="Item_313"/>
      <sheetName val="Income_Statement014"/>
      <sheetName val="Balance_Sheet_20014"/>
      <sheetName val="bilans_20014"/>
      <sheetName val="Balance_Sheet4"/>
      <sheetName val="Income_Statement4"/>
      <sheetName val="Item_35"/>
      <sheetName val="Items_4,5,64"/>
      <sheetName val="Item_74"/>
      <sheetName val="Item_84"/>
      <sheetName val="Item_94"/>
      <sheetName val="Item_104"/>
      <sheetName val="Item_114"/>
      <sheetName val="Items_12,13,144"/>
      <sheetName val="Items_15,164"/>
      <sheetName val="Item_174"/>
      <sheetName val="Item_18_14"/>
      <sheetName val="Item_18_24"/>
      <sheetName val="Item_18_34"/>
      <sheetName val="Item_18_4_5_6_74"/>
      <sheetName val="Items_19,20,214"/>
      <sheetName val="Item_224"/>
      <sheetName val="Item_234"/>
      <sheetName val="Item_244"/>
      <sheetName val="Items_25,26,27,284"/>
      <sheetName val="Item_294"/>
      <sheetName val="Item_304"/>
      <sheetName val="Item_314"/>
      <sheetName val="Income_Statement015"/>
      <sheetName val="Balance_Sheet_20015"/>
      <sheetName val="bilans_20015"/>
      <sheetName val="Balance_Sheet5"/>
      <sheetName val="Income_Statement5"/>
      <sheetName val="Item_36"/>
      <sheetName val="Items_4,5,65"/>
      <sheetName val="Item_75"/>
      <sheetName val="Item_85"/>
      <sheetName val="Item_95"/>
      <sheetName val="Item_105"/>
      <sheetName val="Item_115"/>
      <sheetName val="Items_12,13,145"/>
      <sheetName val="Items_15,165"/>
      <sheetName val="Item_175"/>
      <sheetName val="Item_18_15"/>
      <sheetName val="Item_18_25"/>
      <sheetName val="Item_18_35"/>
      <sheetName val="Item_18_4_5_6_75"/>
      <sheetName val="Items_19,20,215"/>
      <sheetName val="Item_225"/>
      <sheetName val="Item_235"/>
      <sheetName val="Item_245"/>
      <sheetName val="Items_25,26,27,285"/>
      <sheetName val="Item_295"/>
      <sheetName val="Item_305"/>
      <sheetName val="Item_315"/>
      <sheetName val="Income_Statement016"/>
      <sheetName val="Balance_Sheet_20016"/>
      <sheetName val="bilans_20016"/>
      <sheetName val="Balance_Sheet6"/>
      <sheetName val="Income_Statement6"/>
      <sheetName val="Item_37"/>
      <sheetName val="Items_4,5,66"/>
      <sheetName val="Item_76"/>
      <sheetName val="Item_86"/>
      <sheetName val="Item_96"/>
      <sheetName val="Item_106"/>
      <sheetName val="Item_116"/>
      <sheetName val="Items_12,13,146"/>
      <sheetName val="Items_15,166"/>
      <sheetName val="Item_176"/>
      <sheetName val="Item_18_16"/>
      <sheetName val="Item_18_26"/>
      <sheetName val="Item_18_36"/>
      <sheetName val="Item_18_4_5_6_76"/>
      <sheetName val="Items_19,20,216"/>
      <sheetName val="Item_226"/>
      <sheetName val="Item_236"/>
      <sheetName val="Item_246"/>
      <sheetName val="Items_25,26,27,286"/>
      <sheetName val="Item_296"/>
      <sheetName val="Item_306"/>
      <sheetName val="Item_316"/>
      <sheetName val="ZE_w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7">
          <cell r="C107">
            <v>175019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SF_PGE_2010_prog X"/>
      <sheetName val="Wyłączenia_IVQ_PGESA"/>
      <sheetName val="302_06"/>
      <sheetName val="333_06"/>
      <sheetName val="Wyłączenia_IVQ_PGESA.xlsx"/>
      <sheetName val="//localhost/controlling/Rachune"/>
      <sheetName val="Wy%C5%82%C4%85czenia_IVQ_PGESA"/>
      <sheetName val="Wy%25C5%2582%25C4%2585czenia_IV"/>
      <sheetName val="Wy%C5%82%C4%85czenia_IVQ_PGESA."/>
      <sheetName val="MSSF_PGE_2010_prog_X"/>
      <sheetName val="Wyłączenia_IVQ_PGESA_xlsx"/>
      <sheetName val="Wy%C5%82%C4%85czenia_IVQ_PGESA_"/>
    </sheetNames>
    <definedNames>
      <definedName name="__________cf1" refersTo="#ADR!"/>
      <definedName name="_________a2" refersTo="#ADR!"/>
      <definedName name="_________cf1" refersTo="#ADR!"/>
      <definedName name="_______a2" refersTo="#ADR!"/>
      <definedName name="______cf1" refersTo="#ADR!"/>
      <definedName name="____a2" refersTo="#ADR!"/>
      <definedName name="bbb" refersTo="#ADR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owa"/>
      <sheetName val="Wstęp"/>
      <sheetName val="Załącznik"/>
      <sheetName val="Bilans"/>
      <sheetName val="SA_RS"/>
      <sheetName val="1"/>
      <sheetName val="2"/>
      <sheetName val="3"/>
      <sheetName val="4"/>
      <sheetName val="5"/>
      <sheetName val="6"/>
      <sheetName val="Noty objaśniające"/>
      <sheetName val="nota4"/>
      <sheetName val="nota8"/>
      <sheetName val="nota12"/>
      <sheetName val="nota19"/>
      <sheetName val="noty 2,16"/>
      <sheetName val="nota 33"/>
      <sheetName val="nota 34"/>
      <sheetName val="Podpisy"/>
      <sheetName val="waluty"/>
    </sheetNames>
    <sheetDataSet>
      <sheetData sheetId="0"/>
      <sheetData sheetId="1"/>
      <sheetData sheetId="2"/>
      <sheetData sheetId="3" refreshError="1">
        <row r="41">
          <cell r="C41">
            <v>358311</v>
          </cell>
          <cell r="D41">
            <v>383988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1-accounts"/>
      <sheetName val="F2"/>
      <sheetName val="C"/>
      <sheetName val="C-1 (RIEPS009)"/>
      <sheetName val="C-20"/>
      <sheetName val="C-21"/>
      <sheetName val="C-22"/>
      <sheetName val="PBC-VMAST009"/>
      <sheetName val="PBC-VCON009"/>
      <sheetName val="PBC-VCON009A"/>
      <sheetName val="PBC-CA00MAG"/>
      <sheetName val="PBC-VMAT009"/>
      <sheetName val="PBC-VVET009"/>
      <sheetName val="Tax"/>
      <sheetName val="Arkusz1"/>
      <sheetName val="C-1_(RIEPS009)"/>
      <sheetName val="C-1_(RIEPS009)1"/>
      <sheetName val="C-Variances"/>
      <sheetName val="DBIL"/>
      <sheetName val="DRZIS"/>
      <sheetName val="KOSZTY"/>
      <sheetName val="DROZR"/>
      <sheetName val="Słowniki"/>
      <sheetName val="Komórki"/>
      <sheetName val="C-1_(RIEPS009)2"/>
      <sheetName val="ster"/>
      <sheetName val="idx"/>
      <sheetName val="C-1_(RIEPS009)3"/>
      <sheetName val="Stopień wykonania"/>
      <sheetName val="bazy"/>
      <sheetName val="40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CE MOD-ODTWORZ"/>
    </sheetNames>
    <sheetDataSet>
      <sheetData sheetId="0" refreshError="1">
        <row r="3">
          <cell r="A3" t="str">
            <v>Lp.</v>
          </cell>
          <cell r="B3" t="str">
            <v>Nr zlec.</v>
          </cell>
          <cell r="C3" t="str">
            <v>Zakres prac</v>
          </cell>
          <cell r="D3" t="str">
            <v>Nakłady    w 1998r.</v>
          </cell>
          <cell r="E3" t="str">
            <v>Prowadzący</v>
          </cell>
          <cell r="F3" t="str">
            <v>Wykonanie                  za 10 m-cy</v>
          </cell>
          <cell r="G3" t="str">
            <v>Prognoza                        na 12 m-cy</v>
          </cell>
          <cell r="H3" t="str">
            <v>Informacja o stanie realizacji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_docel"/>
      <sheetName val="Kod_system"/>
      <sheetName val="Sprawdzenie"/>
      <sheetName val="Arkusz informacyjny"/>
      <sheetName val="Parametry"/>
      <sheetName val="Tytuł"/>
      <sheetName val="RZiS"/>
      <sheetName val="Kod_RZiS"/>
      <sheetName val="BS"/>
      <sheetName val="Kod_BS"/>
      <sheetName val="Kapitał"/>
      <sheetName val="Kod_Kapitały"/>
      <sheetName val="CF"/>
      <sheetName val="Sprzedaż"/>
      <sheetName val="Zakup"/>
      <sheetName val="KoRodz"/>
      <sheetName val="CO-PZS"/>
      <sheetName val="CO-KWS"/>
      <sheetName val="CO-PZS ELIMINACJE GKPGE (2)"/>
      <sheetName val="CO-KWS ELIMINACJE GKPGE (2)"/>
      <sheetName val="CO-PZS ELIMINACJE GKPGE"/>
      <sheetName val="CO-KWS ELIMINACJE GKPGE"/>
      <sheetName val="Nota 12"/>
      <sheetName val="Nota 13"/>
      <sheetName val="Kod_Noty_13"/>
      <sheetName val="Nota 14.1 i 2"/>
      <sheetName val="Kod_Noty_14.1 i 2"/>
      <sheetName val="Nota 14.3"/>
      <sheetName val="Kod_Nota_14.3"/>
      <sheetName val="Nota 15"/>
      <sheetName val="Nota 16"/>
      <sheetName val="Kod_Noty_16"/>
      <sheetName val="Nota 18"/>
      <sheetName val="Nota 19"/>
      <sheetName val="Kod_Noty_19"/>
      <sheetName val="Nota 19.1"/>
      <sheetName val="Nota 20"/>
      <sheetName val="Kod_Not_20"/>
      <sheetName val="Nota 21"/>
      <sheetName val="Kod_Noty_21"/>
      <sheetName val="Nota 22"/>
      <sheetName val="Kod_Noty_22"/>
      <sheetName val="Nota 23"/>
      <sheetName val="Nota 26.1-2"/>
      <sheetName val="Kod_Noty_26.1"/>
      <sheetName val="Nota 26.3-4"/>
      <sheetName val="Nota 26.5"/>
      <sheetName val="Nota 26.6"/>
      <sheetName val="Kod_Noty_26.6"/>
      <sheetName val="Nota 28"/>
      <sheetName val="Kod_Noty_28"/>
      <sheetName val="Nota 29"/>
      <sheetName val="Kod_Noty_29"/>
      <sheetName val="Nota  30"/>
      <sheetName val="Kod_Not_30"/>
      <sheetName val="Nota 31"/>
      <sheetName val="Kod_Noty_31"/>
      <sheetName val="BExRepositorySheet"/>
      <sheetName val="Nota 32"/>
      <sheetName val="Kod_Noty_32"/>
      <sheetName val="Nota 32.2"/>
      <sheetName val="Nota 33"/>
      <sheetName val="Kod_Noty_33"/>
      <sheetName val="Nota 34"/>
      <sheetName val="nota 35"/>
      <sheetName val="Kod_noty_35"/>
      <sheetName val="Nota 36"/>
      <sheetName val="Nota 39-40"/>
      <sheetName val="Kod_Noty_39"/>
      <sheetName val="B.1. Eliminacje - aktywa"/>
      <sheetName val="Kod_B.1"/>
      <sheetName val="B.2. Eliminacje -pasywa"/>
      <sheetName val="Kod_B.2"/>
      <sheetName val="B.3. udziały i akcje"/>
      <sheetName val="Kod_B.3"/>
      <sheetName val="B.5. Wiekowanie"/>
      <sheetName val="Kod_B.5"/>
      <sheetName val="F.1.PrzychFinans_2011"/>
      <sheetName val="Kod_F.1"/>
      <sheetName val="F.2.KosztyFinans_2011"/>
      <sheetName val="Kod_F.2"/>
      <sheetName val="26.4.1 Odpisy"/>
      <sheetName val="26.5.1 KredPożOblig"/>
      <sheetName val="26.6 ZobowInne"/>
      <sheetName val="Nota 26.7 Aktywa"/>
      <sheetName val="26.8 RyzykoKredytowe"/>
      <sheetName val="26.9 RyzykoCen"/>
      <sheetName val="26.10 PytaniaDodatk"/>
      <sheetName val="26.11.Zabezpieczenia"/>
      <sheetName val="26.12 Rach.Zab."/>
      <sheetName val="KONS"/>
      <sheetName val="listy"/>
      <sheetName val="BAZA Pakiet MSSF za 2011_DC"/>
      <sheetName val="DBIL"/>
      <sheetName val="DRZIS"/>
      <sheetName val="KOSZTY"/>
      <sheetName val="DROZR"/>
      <sheetName val="Arkusz_informacyjny"/>
      <sheetName val="CO-PZS_ELIMINACJE_GKPGE_(2)"/>
      <sheetName val="CO-KWS_ELIMINACJE_GKPGE_(2)"/>
      <sheetName val="CO-PZS_ELIMINACJE_GKPGE"/>
      <sheetName val="CO-KWS_ELIMINACJE_GKPGE"/>
      <sheetName val="Nota_12"/>
      <sheetName val="Nota_13"/>
      <sheetName val="Nota_14_1_i_2"/>
      <sheetName val="Kod_Noty_14_1_i_2"/>
      <sheetName val="Nota_14_3"/>
      <sheetName val="Kod_Nota_14_3"/>
      <sheetName val="Nota_15"/>
      <sheetName val="Nota_16"/>
      <sheetName val="Nota_18"/>
      <sheetName val="Nota_19"/>
      <sheetName val="Nota_19_1"/>
      <sheetName val="Nota_20"/>
      <sheetName val="Nota_21"/>
      <sheetName val="Nota_22"/>
      <sheetName val="Nota_23"/>
      <sheetName val="Nota_26_1-2"/>
      <sheetName val="Kod_Noty_26_1"/>
      <sheetName val="Nota_26_3-4"/>
      <sheetName val="Nota_26_5"/>
      <sheetName val="Nota_26_6"/>
      <sheetName val="Kod_Noty_26_6"/>
      <sheetName val="Nota_28"/>
      <sheetName val="Nota_29"/>
      <sheetName val="Nota__30"/>
      <sheetName val="Nota_31"/>
      <sheetName val="Nota_32"/>
      <sheetName val="Nota_32_2"/>
      <sheetName val="Nota_33"/>
      <sheetName val="Nota_34"/>
      <sheetName val="nota_35"/>
      <sheetName val="Nota_36"/>
      <sheetName val="Nota_39-40"/>
      <sheetName val="B_1__Eliminacje_-_aktywa"/>
      <sheetName val="Kod_B_1"/>
      <sheetName val="B_2__Eliminacje_-pasywa"/>
      <sheetName val="Kod_B_2"/>
      <sheetName val="B_3__udziały_i_akcje"/>
      <sheetName val="Kod_B_3"/>
      <sheetName val="B_5__Wiekowanie"/>
      <sheetName val="Kod_B_5"/>
      <sheetName val="F_1_PrzychFinans_2011"/>
      <sheetName val="Kod_F_1"/>
      <sheetName val="F_2_KosztyFinans_2011"/>
      <sheetName val="Kod_F_2"/>
      <sheetName val="26_4_1_Odpisy"/>
      <sheetName val="26_5_1_KredPożOblig"/>
      <sheetName val="26_6_ZobowInne"/>
      <sheetName val="Nota_26_7_Aktywa"/>
      <sheetName val="26_8_RyzykoKredytowe"/>
      <sheetName val="26_9_RyzykoCen"/>
      <sheetName val="26_10_PytaniaDodatk"/>
      <sheetName val="26_11_Zabezpieczenia"/>
      <sheetName val="26_12_Rach_Zab_"/>
      <sheetName val="Kontrahenci"/>
      <sheetName val="bazy"/>
      <sheetName val="PBC-VCON009A"/>
      <sheetName val=""/>
      <sheetName val="Arkusz_informacyjny1"/>
      <sheetName val="CO-PZS_ELIMINACJE_GKPGE_(2)1"/>
      <sheetName val="CO-KWS_ELIMINACJE_GKPGE_(2)1"/>
      <sheetName val="CO-PZS_ELIMINACJE_GKPGE1"/>
      <sheetName val="CO-KWS_ELIMINACJE_GKPGE1"/>
      <sheetName val="Nota_121"/>
      <sheetName val="Nota_131"/>
      <sheetName val="Nota_14_1_i_21"/>
      <sheetName val="Kod_Noty_14_1_i_21"/>
      <sheetName val="Nota_14_31"/>
      <sheetName val="Kod_Nota_14_31"/>
      <sheetName val="Nota_151"/>
      <sheetName val="Nota_161"/>
      <sheetName val="Nota_181"/>
      <sheetName val="Nota_191"/>
      <sheetName val="Nota_19_11"/>
      <sheetName val="Nota_201"/>
      <sheetName val="Nota_211"/>
      <sheetName val="Nota_221"/>
      <sheetName val="Nota_231"/>
      <sheetName val="Nota_26_1-21"/>
      <sheetName val="Kod_Noty_26_11"/>
      <sheetName val="Nota_26_3-41"/>
      <sheetName val="Nota_26_51"/>
      <sheetName val="Nota_26_61"/>
      <sheetName val="Kod_Noty_26_61"/>
      <sheetName val="Nota_281"/>
      <sheetName val="Nota_291"/>
      <sheetName val="Nota__301"/>
      <sheetName val="Nota_311"/>
      <sheetName val="Nota_321"/>
      <sheetName val="Nota_32_21"/>
      <sheetName val="Nota_331"/>
      <sheetName val="Nota_341"/>
      <sheetName val="nota_351"/>
      <sheetName val="Nota_361"/>
      <sheetName val="Nota_39-401"/>
      <sheetName val="B_1__Eliminacje_-_aktywa1"/>
      <sheetName val="Kod_B_11"/>
      <sheetName val="B_2__Eliminacje_-pasywa1"/>
      <sheetName val="Kod_B_21"/>
      <sheetName val="B_3__udziały_i_akcje1"/>
      <sheetName val="Kod_B_31"/>
      <sheetName val="B_5__Wiekowanie1"/>
      <sheetName val="Kod_B_51"/>
      <sheetName val="F_1_PrzychFinans_20111"/>
      <sheetName val="Kod_F_11"/>
      <sheetName val="F_2_KosztyFinans_20111"/>
      <sheetName val="Kod_F_21"/>
      <sheetName val="26_4_1_Odpisy1"/>
      <sheetName val="26_5_1_KredPożOblig1"/>
      <sheetName val="26_6_ZobowInne1"/>
      <sheetName val="Nota_26_7_Aktywa1"/>
      <sheetName val="26_8_RyzykoKredytowe1"/>
      <sheetName val="26_9_RyzykoCen1"/>
      <sheetName val="26_10_PytaniaDodatk1"/>
      <sheetName val="26_11_Zabezpieczenia1"/>
      <sheetName val="26_12_Rach_Zab_1"/>
      <sheetName val="BAZA_Pakiet_MSSF_za_2011_DC"/>
      <sheetName val="idx"/>
      <sheetName val="DANE"/>
      <sheetName val="Wyłaczenia"/>
      <sheetName val="nota nr 1 "/>
      <sheetName val="podst. opodatk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1"/>
      <sheetName val="var2"/>
      <sheetName val="idx"/>
      <sheetName val="varEW"/>
      <sheetName val="varSI"/>
      <sheetName val="varZE"/>
      <sheetName val="varKA"/>
      <sheetName val="varWO"/>
      <sheetName val="varPR"/>
      <sheetName val="VHP_p6_10"/>
      <sheetName val="SI_p6_10"/>
      <sheetName val="ZE_p6_10"/>
      <sheetName val="KA_p6_10"/>
      <sheetName val="WO_p6_10"/>
      <sheetName val="PR_p6_10"/>
      <sheetName val="VHP_bp79_07"/>
      <sheetName val="SI_bp79_07"/>
      <sheetName val="ZE_bp79_07"/>
      <sheetName val="KA_bp79_07"/>
      <sheetName val="WO_bp79_07"/>
      <sheetName val="PR_bp79_07"/>
      <sheetName val="SI_bp79_08"/>
      <sheetName val="ZE_bp79_08"/>
      <sheetName val="KA_bp79_08"/>
      <sheetName val="WO_bp79_08"/>
      <sheetName val="PR_bp79_08"/>
      <sheetName val="VHP_bp79_08"/>
      <sheetName val="SI_bp79_09"/>
      <sheetName val="ZE_bp79_09"/>
      <sheetName val="KA_bp79_09"/>
      <sheetName val="WO_bp79_09"/>
      <sheetName val="PR_bp79_09"/>
      <sheetName val="VHP_bp79_09"/>
      <sheetName val="Summary"/>
      <sheetName val="Emisje-wnioski"/>
      <sheetName val="Emisje-założ."/>
      <sheetName val="EW_emisje_baza"/>
      <sheetName val="SI_emisje_baza"/>
      <sheetName val="ZE_emisje_baza"/>
      <sheetName val="KA_emisje_baza"/>
      <sheetName val="WO_emisje_baza"/>
      <sheetName val="PR_emisje_baza"/>
      <sheetName val="EW_emisje_sym"/>
      <sheetName val="SI_emisje_sym"/>
      <sheetName val="ZE_emisje_sym"/>
      <sheetName val="KA_emisje_sym"/>
      <sheetName val="WO_emisje_sym"/>
      <sheetName val="PR_emisje_sym"/>
      <sheetName val="Kontrahenci"/>
      <sheetName val="bazy"/>
      <sheetName val="PBC-VCON009A"/>
      <sheetName val="zbitka"/>
      <sheetName val="TW"/>
      <sheetName val="Analizy do emisji_BPlan_0709"/>
      <sheetName val="plan operacyjny 2009"/>
      <sheetName val="Wyłaczenia"/>
      <sheetName val="Dane_koszty"/>
      <sheetName val="slajdy"/>
      <sheetName val="PRZIS - WYD"/>
      <sheetName val="DanePodst"/>
      <sheetName val="KONS"/>
      <sheetName val="Emisje-założ_"/>
      <sheetName val="Analizy_do_emisji_BPlan_0709"/>
      <sheetName val="plan_operacyjny_2009"/>
      <sheetName val="PRZIS_-_WYD"/>
      <sheetName val="Emisje-założ_1"/>
      <sheetName val="Analizy_do_emisji_BPlan_07091"/>
      <sheetName val="plan_operacyjny_20091"/>
      <sheetName val="PRZIS_-_WYD1"/>
      <sheetName val="ster"/>
      <sheetName val="Emisje-założ_2"/>
      <sheetName val="Analizy_do_emisji_BPlan_07092"/>
      <sheetName val="plan_operacyjny_20092"/>
      <sheetName val="PRZIS_-_WYD2"/>
      <sheetName val="Emisje-założ_3"/>
      <sheetName val="Analizy_do_emisji_BPlan_07093"/>
      <sheetName val="plan_operacyjny_20093"/>
      <sheetName val="PRZIS_-_WYD3"/>
      <sheetName val="Emisje-założ_4"/>
      <sheetName val="Analizy_do_emisji_BPlan_07094"/>
      <sheetName val="plan_operacyjny_20094"/>
      <sheetName val="PRZIS_-_WYD4"/>
      <sheetName val="lista"/>
      <sheetName val="zakup z MEC_tylko pw 2010"/>
      <sheetName val="en. el.zakup z MEC_plan 11"/>
      <sheetName val="Tax"/>
    </sheetNames>
    <sheetDataSet>
      <sheetData sheetId="0" refreshError="1"/>
      <sheetData sheetId="1" refreshError="1"/>
      <sheetData sheetId="2" refreshError="1">
        <row r="24">
          <cell r="B24" t="str">
            <v>B.Plan07</v>
          </cell>
          <cell r="C24" t="str">
            <v>_bp79_07</v>
          </cell>
        </row>
        <row r="25">
          <cell r="B25" t="str">
            <v>B.Plan08</v>
          </cell>
          <cell r="C25" t="str">
            <v>_bp79_08</v>
          </cell>
        </row>
        <row r="26">
          <cell r="B26" t="str">
            <v>B.Plan09</v>
          </cell>
          <cell r="C26" t="str">
            <v>_bp79_09</v>
          </cell>
        </row>
        <row r="31">
          <cell r="B31" t="str">
            <v>Wykonanie 05</v>
          </cell>
          <cell r="C31" t="str">
            <v>_w05</v>
          </cell>
        </row>
        <row r="32">
          <cell r="B32" t="str">
            <v>Prognoza po10.2006</v>
          </cell>
          <cell r="C32" t="str">
            <v>_p6_10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tuł - PGE"/>
      <sheetName val="Spis treści "/>
      <sheetName val="III.1 Zadania PGE"/>
      <sheetName val="III.2 DRUK PGE   "/>
      <sheetName val="KONIEC DLA PGE"/>
      <sheetName val="Tytuł - wersja robocza  "/>
      <sheetName val="Grupy KWB"/>
      <sheetName val="inwestycje_PI"/>
      <sheetName val="Wykresy PGE"/>
      <sheetName val="Struktura"/>
      <sheetName val="WykresMies"/>
      <sheetName val="Wykres Grupy"/>
      <sheetName val="Tabela Wstępu"/>
      <sheetName val="Rodzaj zad"/>
      <sheetName val="Dane do wykresu - grupyPGE"/>
      <sheetName val="Arkusz2"/>
      <sheetName val="plan operacyjny 2009"/>
      <sheetName val="DCF"/>
      <sheetName val="INFDOD"/>
      <sheetName val="idx"/>
      <sheetName val="Tytuł_-_PGE1"/>
      <sheetName val="Spis_treści_1"/>
      <sheetName val="III_1_Zadania_PGE1"/>
      <sheetName val="III_2_DRUK_PGE___1"/>
      <sheetName val="KONIEC_DLA_PGE1"/>
      <sheetName val="Tytuł_-_wersja_robocza__1"/>
      <sheetName val="Grupy_KWB1"/>
      <sheetName val="Wykresy_PGE1"/>
      <sheetName val="Wykres_Grupy1"/>
      <sheetName val="Tabela_Wstępu1"/>
      <sheetName val="Rodzaj_zad1"/>
      <sheetName val="Dane_do_wykresu_-_grupyPGE1"/>
      <sheetName val="plan_operacyjny_20091"/>
      <sheetName val="Tytuł_-_PGE"/>
      <sheetName val="Spis_treści_"/>
      <sheetName val="III_1_Zadania_PGE"/>
      <sheetName val="III_2_DRUK_PGE___"/>
      <sheetName val="KONIEC_DLA_PGE"/>
      <sheetName val="Tytuł_-_wersja_robocza__"/>
      <sheetName val="Grupy_KWB"/>
      <sheetName val="Wykresy_PGE"/>
      <sheetName val="Wykres_Grupy"/>
      <sheetName val="Tabela_Wstępu"/>
      <sheetName val="Rodzaj_zad"/>
      <sheetName val="Dane_do_wykresu_-_grupyPGE"/>
      <sheetName val="plan_operacyjny_2009"/>
      <sheetName val="Tytuł_-_PGE2"/>
      <sheetName val="Spis_treści_2"/>
      <sheetName val="III_1_Zadania_PGE2"/>
      <sheetName val="III_2_DRUK_PGE___2"/>
      <sheetName val="KONIEC_DLA_PGE2"/>
      <sheetName val="Tytuł_-_wersja_robocza__2"/>
      <sheetName val="Grupy_KWB2"/>
      <sheetName val="Wykresy_PGE2"/>
      <sheetName val="Wykres_Grupy2"/>
      <sheetName val="Tabela_Wstępu2"/>
      <sheetName val="Rodzaj_zad2"/>
      <sheetName val="Dane_do_wykresu_-_grupyPGE2"/>
      <sheetName val="plan_operacyjny_20092"/>
      <sheetName val="Tytuł_-_PGE3"/>
      <sheetName val="Spis_treści_3"/>
      <sheetName val="III_1_Zadania_PGE3"/>
      <sheetName val="III_2_DRUK_PGE___3"/>
      <sheetName val="KONIEC_DLA_PGE3"/>
      <sheetName val="Tytuł_-_wersja_robocza__3"/>
      <sheetName val="Grupy_KWB3"/>
      <sheetName val="Wykresy_PGE3"/>
      <sheetName val="Wykres_Grupy3"/>
      <sheetName val="Tabela_Wstępu3"/>
      <sheetName val="Rodzaj_zad3"/>
      <sheetName val="Dane_do_wykresu_-_grupyPGE3"/>
      <sheetName val="plan_operacyjny_20093"/>
      <sheetName val="Tytuł_-_PGE4"/>
      <sheetName val="Spis_treści_4"/>
      <sheetName val="III_1_Zadania_PGE4"/>
      <sheetName val="III_2_DRUK_PGE___4"/>
      <sheetName val="KONIEC_DLA_PGE4"/>
      <sheetName val="Tytuł_-_wersja_robocza__4"/>
      <sheetName val="Grupy_KWB4"/>
      <sheetName val="Wykresy_PGE4"/>
      <sheetName val="Wykres_Grupy4"/>
      <sheetName val="Tabela_Wstępu4"/>
      <sheetName val="Rodzaj_zad4"/>
      <sheetName val="Dane_do_wykresu_-_grupyPGE4"/>
      <sheetName val="plan_operacyjny_20094"/>
      <sheetName val="Tytuł_-_PGE5"/>
      <sheetName val="Spis_treści_5"/>
      <sheetName val="III_1_Zadania_PGE5"/>
      <sheetName val="III_2_DRUK_PGE___5"/>
      <sheetName val="KONIEC_DLA_PGE5"/>
      <sheetName val="Tytuł_-_wersja_robocza__5"/>
      <sheetName val="Grupy_KWB5"/>
      <sheetName val="Wykresy_PGE5"/>
      <sheetName val="Wykres_Grupy5"/>
      <sheetName val="Tabela_Wstępu5"/>
      <sheetName val="Rodzaj_zad5"/>
      <sheetName val="Dane_do_wykresu_-_grupyPGE5"/>
      <sheetName val="plan_operacyjny_20095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3">
          <cell r="C143" t="str">
            <v>O</v>
          </cell>
        </row>
        <row r="144">
          <cell r="C144" t="str">
            <v>M</v>
          </cell>
        </row>
        <row r="145">
          <cell r="C145" t="str">
            <v>R</v>
          </cell>
        </row>
        <row r="146">
          <cell r="C146" t="str">
            <v>I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43">
          <cell r="C143" t="str">
            <v>O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43">
          <cell r="C143" t="str">
            <v>O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43">
          <cell r="C143" t="str">
            <v>O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43">
          <cell r="C143" t="str">
            <v>O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43">
          <cell r="C143" t="str">
            <v>O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43">
          <cell r="C143" t="str">
            <v>O</v>
          </cell>
        </row>
      </sheetData>
      <sheetData sheetId="9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żowy"/>
      <sheetName val="jubileusze"/>
      <sheetName val="składniki"/>
      <sheetName val="emeryt"/>
      <sheetName val="zbitka"/>
      <sheetName val="idx"/>
      <sheetName val="PBC-VCON009A"/>
      <sheetName val="Wyłaczenia"/>
      <sheetName val="2003"/>
      <sheetName val="Kontrahenci"/>
      <sheetName val="bazy"/>
      <sheetName val="slajdy"/>
      <sheetName val="DBIL"/>
      <sheetName val="DRZIS"/>
      <sheetName val="KOSZTY"/>
      <sheetName val="DROZ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 t="str">
            <v>ADAMCZYK IR</v>
          </cell>
          <cell r="D3" t="str">
            <v xml:space="preserve">IRENA </v>
          </cell>
          <cell r="E3">
            <v>1</v>
          </cell>
          <cell r="F3" t="str">
            <v>Prac. ds. Kadrowych lub Socjalnych I</v>
          </cell>
          <cell r="G3" t="str">
            <v>H</v>
          </cell>
          <cell r="H3">
            <v>3075</v>
          </cell>
        </row>
        <row r="4">
          <cell r="C4" t="str">
            <v>ADAMCZYK AR</v>
          </cell>
          <cell r="D4" t="str">
            <v xml:space="preserve">ARTUR </v>
          </cell>
          <cell r="E4">
            <v>1</v>
          </cell>
          <cell r="F4" t="str">
            <v>Kier. Działu Rozliczeń Inwestycji</v>
          </cell>
          <cell r="G4" t="str">
            <v>M</v>
          </cell>
          <cell r="H4">
            <v>5800</v>
          </cell>
        </row>
        <row r="5">
          <cell r="C5" t="str">
            <v xml:space="preserve">ADAMIEC </v>
          </cell>
          <cell r="D5" t="str">
            <v xml:space="preserve">JAN </v>
          </cell>
          <cell r="E5">
            <v>1</v>
          </cell>
          <cell r="F5" t="str">
            <v>Pracownik Ochrony I</v>
          </cell>
          <cell r="G5" t="str">
            <v>C</v>
          </cell>
          <cell r="H5">
            <v>1312</v>
          </cell>
        </row>
        <row r="6">
          <cell r="C6" t="str">
            <v xml:space="preserve">ANDRZEJCZUK </v>
          </cell>
          <cell r="D6" t="str">
            <v>AGNIESZKA</v>
          </cell>
          <cell r="E6">
            <v>1</v>
          </cell>
          <cell r="F6" t="str">
            <v>Analityk Marketingowy II</v>
          </cell>
          <cell r="G6" t="str">
            <v>L</v>
          </cell>
          <cell r="H6">
            <v>3900</v>
          </cell>
        </row>
        <row r="7">
          <cell r="C7" t="str">
            <v xml:space="preserve">ANTOS </v>
          </cell>
          <cell r="D7" t="str">
            <v>PAWEŁ</v>
          </cell>
          <cell r="E7">
            <v>1</v>
          </cell>
          <cell r="F7" t="str">
            <v>Handlowiec I</v>
          </cell>
          <cell r="G7" t="str">
            <v>E</v>
          </cell>
          <cell r="H7">
            <v>2300</v>
          </cell>
        </row>
        <row r="8">
          <cell r="C8" t="str">
            <v>BANASZEK</v>
          </cell>
          <cell r="D8" t="str">
            <v>DANUTA</v>
          </cell>
          <cell r="E8">
            <v>1</v>
          </cell>
          <cell r="F8" t="str">
            <v>Księgowy III</v>
          </cell>
          <cell r="G8" t="str">
            <v>K</v>
          </cell>
          <cell r="H8">
            <v>3850</v>
          </cell>
        </row>
        <row r="9">
          <cell r="C9" t="str">
            <v xml:space="preserve">BANDZUL </v>
          </cell>
          <cell r="D9" t="str">
            <v>WALDEMAR</v>
          </cell>
          <cell r="E9">
            <v>0.98</v>
          </cell>
          <cell r="F9" t="str">
            <v>Analityk Systemowy II</v>
          </cell>
          <cell r="G9" t="str">
            <v>I</v>
          </cell>
          <cell r="H9">
            <v>3500</v>
          </cell>
        </row>
        <row r="10">
          <cell r="C10" t="str">
            <v xml:space="preserve">BAŃKOWSKA </v>
          </cell>
          <cell r="D10" t="str">
            <v xml:space="preserve">KATARZYNA </v>
          </cell>
          <cell r="E10">
            <v>1</v>
          </cell>
          <cell r="F10" t="str">
            <v>Kontroler Wydziałowy</v>
          </cell>
          <cell r="G10" t="str">
            <v>K</v>
          </cell>
          <cell r="H10">
            <v>3809</v>
          </cell>
        </row>
        <row r="11">
          <cell r="C11" t="str">
            <v xml:space="preserve">BAŃKOWSKI </v>
          </cell>
          <cell r="D11" t="str">
            <v xml:space="preserve">RAFAŁ </v>
          </cell>
          <cell r="E11">
            <v>1</v>
          </cell>
          <cell r="F11" t="str">
            <v>Ekonomista II</v>
          </cell>
          <cell r="G11" t="str">
            <v>L</v>
          </cell>
          <cell r="H11">
            <v>3635</v>
          </cell>
        </row>
        <row r="12">
          <cell r="C12" t="str">
            <v xml:space="preserve">BARAN </v>
          </cell>
          <cell r="D12" t="str">
            <v>JOLANTA</v>
          </cell>
          <cell r="E12">
            <v>1</v>
          </cell>
          <cell r="F12" t="str">
            <v>Ekonomista I</v>
          </cell>
          <cell r="G12" t="str">
            <v>J</v>
          </cell>
          <cell r="H12">
            <v>3000</v>
          </cell>
        </row>
        <row r="13">
          <cell r="C13" t="str">
            <v xml:space="preserve">BARBARSKA </v>
          </cell>
          <cell r="D13" t="str">
            <v>KATARZYNA</v>
          </cell>
          <cell r="E13">
            <v>1</v>
          </cell>
          <cell r="F13" t="str">
            <v>Ekonomista I</v>
          </cell>
          <cell r="G13" t="str">
            <v>J</v>
          </cell>
          <cell r="H13">
            <v>3691</v>
          </cell>
        </row>
        <row r="14">
          <cell r="C14" t="str">
            <v>BARC</v>
          </cell>
          <cell r="D14" t="str">
            <v xml:space="preserve">WANDA </v>
          </cell>
          <cell r="E14">
            <v>1</v>
          </cell>
          <cell r="F14" t="str">
            <v xml:space="preserve">Analityk ds. Strategii Ekorozwoju </v>
          </cell>
          <cell r="G14" t="str">
            <v>L</v>
          </cell>
          <cell r="H14">
            <v>5000</v>
          </cell>
        </row>
        <row r="15">
          <cell r="C15" t="str">
            <v>BARLIK</v>
          </cell>
          <cell r="D15" t="str">
            <v>TOMASZ</v>
          </cell>
          <cell r="E15">
            <v>1</v>
          </cell>
          <cell r="F15" t="str">
            <v>Inżynier Systemu II</v>
          </cell>
          <cell r="G15" t="str">
            <v>L</v>
          </cell>
          <cell r="H15">
            <v>4800</v>
          </cell>
        </row>
        <row r="16">
          <cell r="C16" t="str">
            <v>BARTOSIK AN</v>
          </cell>
          <cell r="D16" t="str">
            <v xml:space="preserve">ANDRZEJ </v>
          </cell>
          <cell r="E16">
            <v>1</v>
          </cell>
          <cell r="F16" t="str">
            <v>Analityk Systemowy I</v>
          </cell>
          <cell r="G16" t="str">
            <v>G</v>
          </cell>
          <cell r="H16">
            <v>2920</v>
          </cell>
        </row>
        <row r="17">
          <cell r="C17" t="str">
            <v>BARTOSIK AL.</v>
          </cell>
          <cell r="D17" t="str">
            <v>ALDONA</v>
          </cell>
          <cell r="E17">
            <v>1</v>
          </cell>
          <cell r="F17" t="str">
            <v>Handlowiec II</v>
          </cell>
          <cell r="G17" t="str">
            <v>H</v>
          </cell>
          <cell r="H17">
            <v>3081</v>
          </cell>
        </row>
        <row r="18">
          <cell r="C18" t="str">
            <v>BARTOSIK ZB</v>
          </cell>
          <cell r="D18" t="str">
            <v>ZBIGNIEW</v>
          </cell>
          <cell r="E18">
            <v>1</v>
          </cell>
          <cell r="F18" t="str">
            <v>Teleinformatyk III</v>
          </cell>
          <cell r="G18" t="str">
            <v>L</v>
          </cell>
          <cell r="H18">
            <v>3850</v>
          </cell>
        </row>
        <row r="19">
          <cell r="C19" t="str">
            <v>BASIŃSKA</v>
          </cell>
          <cell r="D19" t="str">
            <v>HALINA</v>
          </cell>
          <cell r="E19">
            <v>1</v>
          </cell>
          <cell r="F19" t="str">
            <v>Inspektor Utrzymania Urządzeń II</v>
          </cell>
          <cell r="G19" t="str">
            <v>J</v>
          </cell>
          <cell r="H19">
            <v>3600</v>
          </cell>
        </row>
        <row r="20">
          <cell r="C20" t="str">
            <v xml:space="preserve">BASISTA </v>
          </cell>
          <cell r="D20" t="str">
            <v>ARKADIUSZ</v>
          </cell>
          <cell r="E20">
            <v>1</v>
          </cell>
          <cell r="F20" t="str">
            <v>Analityk Systemowy I</v>
          </cell>
          <cell r="G20" t="str">
            <v>G</v>
          </cell>
          <cell r="H20">
            <v>2800</v>
          </cell>
        </row>
        <row r="21">
          <cell r="C21" t="str">
            <v xml:space="preserve">BASZKIEWICZ </v>
          </cell>
          <cell r="D21" t="str">
            <v xml:space="preserve">DARIUSZ </v>
          </cell>
          <cell r="E21">
            <v>1</v>
          </cell>
          <cell r="F21" t="str">
            <v>Inżynier Utrzymania Urządzeń I</v>
          </cell>
          <cell r="G21" t="str">
            <v>K</v>
          </cell>
          <cell r="H21">
            <v>3900</v>
          </cell>
        </row>
        <row r="22">
          <cell r="C22" t="str">
            <v xml:space="preserve">BATKO </v>
          </cell>
          <cell r="D22" t="str">
            <v>ELŻBIETA</v>
          </cell>
          <cell r="E22">
            <v>1</v>
          </cell>
          <cell r="F22" t="str">
            <v>Kancelista</v>
          </cell>
          <cell r="G22" t="str">
            <v>C</v>
          </cell>
          <cell r="H22">
            <v>1803</v>
          </cell>
        </row>
        <row r="23">
          <cell r="C23" t="str">
            <v xml:space="preserve">BATOR </v>
          </cell>
          <cell r="D23" t="str">
            <v>ZBIGNIEW</v>
          </cell>
          <cell r="E23">
            <v>1</v>
          </cell>
          <cell r="F23" t="str">
            <v>Inżynier Systemu III</v>
          </cell>
          <cell r="G23" t="str">
            <v>M</v>
          </cell>
          <cell r="H23">
            <v>5000</v>
          </cell>
        </row>
        <row r="24">
          <cell r="C24" t="str">
            <v xml:space="preserve">BAURSKI </v>
          </cell>
          <cell r="D24" t="str">
            <v xml:space="preserve">JACEK </v>
          </cell>
          <cell r="E24">
            <v>0.125</v>
          </cell>
          <cell r="F24" t="str">
            <v>Analityk Systemowy III</v>
          </cell>
          <cell r="G24" t="str">
            <v>K</v>
          </cell>
          <cell r="H24">
            <v>401</v>
          </cell>
        </row>
        <row r="25">
          <cell r="C25" t="str">
            <v>BAZEWICZ</v>
          </cell>
          <cell r="D25" t="str">
            <v>LECH</v>
          </cell>
          <cell r="E25">
            <v>1</v>
          </cell>
          <cell r="F25" t="str">
            <v>Audytor</v>
          </cell>
          <cell r="G25" t="str">
            <v>L</v>
          </cell>
          <cell r="H25">
            <v>4800</v>
          </cell>
        </row>
        <row r="26">
          <cell r="C26" t="str">
            <v xml:space="preserve">BĄK </v>
          </cell>
          <cell r="D26" t="str">
            <v xml:space="preserve">KRZYSZTOF </v>
          </cell>
          <cell r="E26">
            <v>1</v>
          </cell>
          <cell r="F26" t="str">
            <v>Inżynier Systemu II</v>
          </cell>
          <cell r="G26" t="str">
            <v>L</v>
          </cell>
          <cell r="H26">
            <v>3914</v>
          </cell>
        </row>
        <row r="27">
          <cell r="C27" t="str">
            <v>BEDNAREK</v>
          </cell>
          <cell r="D27" t="str">
            <v>JANUSZ</v>
          </cell>
          <cell r="E27">
            <v>1</v>
          </cell>
          <cell r="F27" t="str">
            <v>Inspektor Systemu</v>
          </cell>
          <cell r="G27" t="str">
            <v>H</v>
          </cell>
          <cell r="H27">
            <v>2600</v>
          </cell>
        </row>
        <row r="28">
          <cell r="C28" t="str">
            <v>BEDYŃSKA</v>
          </cell>
          <cell r="D28" t="str">
            <v xml:space="preserve">LIDIA </v>
          </cell>
          <cell r="E28">
            <v>1</v>
          </cell>
          <cell r="F28" t="str">
            <v>Handlowiec III</v>
          </cell>
          <cell r="G28" t="str">
            <v>J</v>
          </cell>
          <cell r="H28">
            <v>3510</v>
          </cell>
        </row>
        <row r="29">
          <cell r="C29" t="str">
            <v>BERNAŚ</v>
          </cell>
          <cell r="D29" t="str">
            <v>AGNIESZKA</v>
          </cell>
          <cell r="E29">
            <v>1</v>
          </cell>
          <cell r="F29" t="str">
            <v>Sekretarka I</v>
          </cell>
          <cell r="G29" t="str">
            <v>D</v>
          </cell>
          <cell r="H29">
            <v>2151</v>
          </cell>
        </row>
        <row r="30">
          <cell r="C30" t="str">
            <v>BIAŁEK KR</v>
          </cell>
          <cell r="D30" t="str">
            <v>KRYSTYNA</v>
          </cell>
          <cell r="E30">
            <v>1</v>
          </cell>
          <cell r="F30" t="str">
            <v>Koordynator ds. Inwestycji I</v>
          </cell>
          <cell r="G30" t="str">
            <v>K</v>
          </cell>
          <cell r="H30">
            <v>3850</v>
          </cell>
        </row>
        <row r="31">
          <cell r="C31" t="str">
            <v xml:space="preserve">BIAŁEK DO </v>
          </cell>
          <cell r="D31" t="str">
            <v>DOROTA</v>
          </cell>
          <cell r="E31">
            <v>0.75</v>
          </cell>
          <cell r="F31" t="str">
            <v>Pracownik Rozwoju Zawod. I</v>
          </cell>
          <cell r="G31" t="str">
            <v>H</v>
          </cell>
          <cell r="H31">
            <v>2300</v>
          </cell>
        </row>
        <row r="32">
          <cell r="C32" t="str">
            <v>BIELAK</v>
          </cell>
          <cell r="D32" t="str">
            <v>ADAM</v>
          </cell>
          <cell r="E32">
            <v>1</v>
          </cell>
          <cell r="F32" t="str">
            <v>Inspektor Systemu</v>
          </cell>
          <cell r="G32" t="str">
            <v>H</v>
          </cell>
          <cell r="H32">
            <v>2600</v>
          </cell>
        </row>
        <row r="33">
          <cell r="C33" t="str">
            <v>BIELAS</v>
          </cell>
          <cell r="D33" t="str">
            <v>MARCIN</v>
          </cell>
          <cell r="E33">
            <v>1</v>
          </cell>
          <cell r="F33" t="str">
            <v>Handlowiec I</v>
          </cell>
          <cell r="G33" t="str">
            <v>E</v>
          </cell>
          <cell r="H33">
            <v>2357</v>
          </cell>
        </row>
        <row r="34">
          <cell r="C34" t="str">
            <v xml:space="preserve">BIELAWSKI </v>
          </cell>
          <cell r="D34" t="str">
            <v xml:space="preserve">JERZY </v>
          </cell>
          <cell r="E34">
            <v>1</v>
          </cell>
          <cell r="F34" t="str">
            <v>Koordynator ds.  Inwestycji II</v>
          </cell>
          <cell r="G34" t="str">
            <v>L</v>
          </cell>
          <cell r="H34">
            <v>5000</v>
          </cell>
        </row>
        <row r="35">
          <cell r="C35" t="str">
            <v xml:space="preserve">BIELIŃSKI </v>
          </cell>
          <cell r="D35" t="str">
            <v>WŁADYSŁAW</v>
          </cell>
          <cell r="E35">
            <v>1</v>
          </cell>
          <cell r="F35" t="str">
            <v>Ekspert ds. techniczno-ruchowych i usług jakościowych</v>
          </cell>
          <cell r="G35" t="str">
            <v>N</v>
          </cell>
          <cell r="H35">
            <v>5900</v>
          </cell>
        </row>
        <row r="36">
          <cell r="C36" t="str">
            <v xml:space="preserve">BIERNACKA </v>
          </cell>
          <cell r="D36" t="str">
            <v xml:space="preserve">IWONA </v>
          </cell>
          <cell r="E36">
            <v>1</v>
          </cell>
          <cell r="F36" t="str">
            <v>Inżynier Systemu III</v>
          </cell>
          <cell r="G36" t="str">
            <v>M</v>
          </cell>
          <cell r="H36">
            <v>6046</v>
          </cell>
        </row>
        <row r="37">
          <cell r="C37" t="str">
            <v>BIERZOŃSKA</v>
          </cell>
          <cell r="D37" t="str">
            <v xml:space="preserve">BARBARA </v>
          </cell>
          <cell r="E37">
            <v>1</v>
          </cell>
          <cell r="F37" t="str">
            <v>Księgowy I</v>
          </cell>
          <cell r="G37" t="str">
            <v>G</v>
          </cell>
          <cell r="H37">
            <v>2495</v>
          </cell>
        </row>
        <row r="38">
          <cell r="C38" t="str">
            <v xml:space="preserve">BLOCH </v>
          </cell>
          <cell r="D38" t="str">
            <v>AGNIESZKA</v>
          </cell>
          <cell r="E38">
            <v>1</v>
          </cell>
          <cell r="F38" t="str">
            <v>Finansista I</v>
          </cell>
          <cell r="G38" t="str">
            <v>J</v>
          </cell>
          <cell r="H38">
            <v>2780</v>
          </cell>
        </row>
        <row r="39">
          <cell r="C39" t="str">
            <v>BŁAJSZCZAK</v>
          </cell>
          <cell r="D39" t="str">
            <v>GRZEGORZ</v>
          </cell>
          <cell r="E39">
            <v>1</v>
          </cell>
          <cell r="F39" t="str">
            <v>Inżynier Systemu III</v>
          </cell>
          <cell r="G39" t="str">
            <v>M</v>
          </cell>
          <cell r="H39">
            <v>5918</v>
          </cell>
        </row>
        <row r="40">
          <cell r="C40" t="str">
            <v xml:space="preserve">BOGUCKI </v>
          </cell>
          <cell r="D40" t="str">
            <v>TOMASZ</v>
          </cell>
          <cell r="E40">
            <v>1</v>
          </cell>
          <cell r="F40" t="str">
            <v>Główny Dyspozytor Systemu KDM-DIR</v>
          </cell>
          <cell r="G40" t="str">
            <v>N</v>
          </cell>
          <cell r="H40">
            <v>6498</v>
          </cell>
        </row>
        <row r="41">
          <cell r="C41" t="str">
            <v>BOGUSZ</v>
          </cell>
          <cell r="D41" t="str">
            <v>JANUSZ</v>
          </cell>
          <cell r="E41">
            <v>1</v>
          </cell>
          <cell r="F41" t="str">
            <v>Dyspozytor Systemu KDM-DIR</v>
          </cell>
          <cell r="G41" t="str">
            <v>M</v>
          </cell>
          <cell r="H41">
            <v>5025</v>
          </cell>
        </row>
        <row r="42">
          <cell r="C42" t="str">
            <v xml:space="preserve">BOŃKOWSKA </v>
          </cell>
          <cell r="D42" t="str">
            <v xml:space="preserve">EWA </v>
          </cell>
          <cell r="E42">
            <v>1</v>
          </cell>
          <cell r="F42" t="str">
            <v>Księgowy III</v>
          </cell>
          <cell r="G42" t="str">
            <v>K</v>
          </cell>
          <cell r="H42">
            <v>3900</v>
          </cell>
        </row>
        <row r="43">
          <cell r="C43" t="str">
            <v xml:space="preserve">BORKOWSKA-ŁYJAK </v>
          </cell>
          <cell r="D43" t="str">
            <v xml:space="preserve">BARBARA </v>
          </cell>
          <cell r="E43">
            <v>1</v>
          </cell>
          <cell r="F43" t="str">
            <v>Inspektor Utrzymania Urządzeń I</v>
          </cell>
          <cell r="G43" t="str">
            <v>I</v>
          </cell>
          <cell r="H43">
            <v>3150</v>
          </cell>
        </row>
        <row r="44">
          <cell r="C44" t="str">
            <v>BOROWY</v>
          </cell>
          <cell r="D44" t="str">
            <v xml:space="preserve">JOLANTA </v>
          </cell>
          <cell r="E44">
            <v>1</v>
          </cell>
          <cell r="F44" t="str">
            <v>Ekonomista I</v>
          </cell>
          <cell r="G44" t="str">
            <v>J</v>
          </cell>
          <cell r="H44">
            <v>2800</v>
          </cell>
        </row>
        <row r="45">
          <cell r="C45" t="str">
            <v xml:space="preserve">BORUCKA </v>
          </cell>
          <cell r="D45" t="str">
            <v>MAŁGORZATA</v>
          </cell>
          <cell r="E45">
            <v>1</v>
          </cell>
          <cell r="F45" t="str">
            <v>Handlowiec IV</v>
          </cell>
          <cell r="G45" t="str">
            <v>L</v>
          </cell>
          <cell r="H45">
            <v>4596</v>
          </cell>
        </row>
        <row r="46">
          <cell r="C46" t="str">
            <v>BOSOWSKA</v>
          </cell>
          <cell r="D46" t="str">
            <v xml:space="preserve">BARBARA </v>
          </cell>
          <cell r="E46">
            <v>0.75</v>
          </cell>
          <cell r="F46" t="str">
            <v>Pracownik ds. Informacji i Promocji</v>
          </cell>
          <cell r="G46" t="str">
            <v>J</v>
          </cell>
          <cell r="H46">
            <v>2469</v>
          </cell>
        </row>
        <row r="47">
          <cell r="C47" t="str">
            <v>BUJEWICZ</v>
          </cell>
          <cell r="D47" t="str">
            <v xml:space="preserve">WANDA </v>
          </cell>
          <cell r="E47">
            <v>0.5</v>
          </cell>
          <cell r="F47" t="str">
            <v>Referent II</v>
          </cell>
          <cell r="G47" t="str">
            <v>C</v>
          </cell>
          <cell r="H47">
            <v>837</v>
          </cell>
        </row>
        <row r="48">
          <cell r="C48" t="str">
            <v xml:space="preserve">BURKOWSKI </v>
          </cell>
          <cell r="D48" t="str">
            <v xml:space="preserve">DARIUSZ </v>
          </cell>
          <cell r="E48">
            <v>1</v>
          </cell>
          <cell r="F48" t="str">
            <v>Analityk Systemowy III</v>
          </cell>
          <cell r="G48" t="str">
            <v>K</v>
          </cell>
          <cell r="H48">
            <v>4000</v>
          </cell>
        </row>
        <row r="49">
          <cell r="C49" t="str">
            <v xml:space="preserve">BURSZTYŃSKI </v>
          </cell>
          <cell r="D49" t="str">
            <v xml:space="preserve">ANDRZEJ </v>
          </cell>
          <cell r="E49">
            <v>1</v>
          </cell>
          <cell r="F49" t="str">
            <v>Kierownik Wydziału Rozwoju Sieci i Systemów Informatycznych</v>
          </cell>
          <cell r="G49" t="str">
            <v>N</v>
          </cell>
          <cell r="H49">
            <v>5900</v>
          </cell>
        </row>
        <row r="50">
          <cell r="C50" t="str">
            <v>BYCZKOWSKA</v>
          </cell>
          <cell r="D50" t="str">
            <v xml:space="preserve">BEATA </v>
          </cell>
          <cell r="E50">
            <v>1</v>
          </cell>
          <cell r="F50" t="str">
            <v>Sekretarka II</v>
          </cell>
          <cell r="G50" t="str">
            <v>F</v>
          </cell>
          <cell r="H50">
            <v>2430</v>
          </cell>
        </row>
        <row r="51">
          <cell r="C51" t="str">
            <v xml:space="preserve">CADER </v>
          </cell>
          <cell r="D51" t="str">
            <v>KRZYSZTOF</v>
          </cell>
          <cell r="E51">
            <v>1</v>
          </cell>
          <cell r="F51" t="str">
            <v>Kierownik Wydziału Ekonomiczno-Finansowego</v>
          </cell>
          <cell r="G51" t="str">
            <v>N</v>
          </cell>
          <cell r="H51">
            <v>6500</v>
          </cell>
        </row>
        <row r="52">
          <cell r="C52" t="str">
            <v xml:space="preserve">Chmielińska </v>
          </cell>
          <cell r="D52" t="str">
            <v>JOLANTA</v>
          </cell>
          <cell r="E52">
            <v>1</v>
          </cell>
          <cell r="F52" t="str">
            <v>SPECJALISTA BHP</v>
          </cell>
          <cell r="G52" t="str">
            <v>J</v>
          </cell>
          <cell r="H52">
            <v>3140</v>
          </cell>
        </row>
        <row r="53">
          <cell r="C53" t="str">
            <v>CHOJAK</v>
          </cell>
          <cell r="D53" t="str">
            <v xml:space="preserve">RYSZARD </v>
          </cell>
          <cell r="E53">
            <v>0.5</v>
          </cell>
          <cell r="F53" t="str">
            <v>Handlowiec IV</v>
          </cell>
          <cell r="G53" t="str">
            <v>L</v>
          </cell>
          <cell r="H53">
            <v>2791</v>
          </cell>
        </row>
        <row r="54">
          <cell r="C54" t="str">
            <v>CHOJNOWSKI</v>
          </cell>
          <cell r="D54" t="str">
            <v xml:space="preserve">JACEK </v>
          </cell>
          <cell r="E54">
            <v>1</v>
          </cell>
          <cell r="F54" t="str">
            <v>Insp. Utrzymania Urządzeń II</v>
          </cell>
          <cell r="G54" t="str">
            <v>J</v>
          </cell>
          <cell r="H54">
            <v>3403</v>
          </cell>
        </row>
        <row r="55">
          <cell r="C55" t="str">
            <v>CHRÓŚCICKA</v>
          </cell>
          <cell r="D55" t="str">
            <v xml:space="preserve">KATARZYNA </v>
          </cell>
          <cell r="E55">
            <v>1</v>
          </cell>
          <cell r="F55" t="str">
            <v>Księgowy I</v>
          </cell>
          <cell r="G55" t="str">
            <v>G</v>
          </cell>
          <cell r="H55">
            <v>2280</v>
          </cell>
        </row>
        <row r="56">
          <cell r="C56" t="str">
            <v xml:space="preserve">CHYBOWSKA </v>
          </cell>
          <cell r="D56" t="str">
            <v>LARYSA</v>
          </cell>
          <cell r="E56">
            <v>1</v>
          </cell>
          <cell r="F56" t="str">
            <v>Teleinformatyk III</v>
          </cell>
          <cell r="G56" t="str">
            <v>L</v>
          </cell>
          <cell r="H56">
            <v>4166</v>
          </cell>
        </row>
        <row r="57">
          <cell r="C57" t="str">
            <v xml:space="preserve">CICHOŃSKI </v>
          </cell>
          <cell r="D57" t="str">
            <v>WOJCIECH</v>
          </cell>
          <cell r="E57">
            <v>1</v>
          </cell>
          <cell r="F57" t="str">
            <v>Ekonomista III</v>
          </cell>
          <cell r="G57" t="str">
            <v>M</v>
          </cell>
          <cell r="H57">
            <v>5400</v>
          </cell>
        </row>
        <row r="58">
          <cell r="C58" t="str">
            <v>CIĘŻKI</v>
          </cell>
          <cell r="D58" t="str">
            <v>GRZEGORZ</v>
          </cell>
          <cell r="E58">
            <v>1</v>
          </cell>
          <cell r="F58" t="str">
            <v>Insp. Utrzymania Urządzeń II</v>
          </cell>
          <cell r="G58" t="str">
            <v>J</v>
          </cell>
          <cell r="H58">
            <v>3293</v>
          </cell>
        </row>
        <row r="59">
          <cell r="C59" t="str">
            <v>CIMIRKIEWICZ</v>
          </cell>
          <cell r="D59" t="str">
            <v xml:space="preserve">EWA </v>
          </cell>
          <cell r="E59">
            <v>1</v>
          </cell>
          <cell r="F59" t="str">
            <v>Insp.  Utrzymania Urządzeń I</v>
          </cell>
          <cell r="G59" t="str">
            <v>I</v>
          </cell>
          <cell r="H59">
            <v>3150</v>
          </cell>
        </row>
        <row r="60">
          <cell r="C60" t="str">
            <v>CIUŁKOWSKA</v>
          </cell>
          <cell r="D60" t="str">
            <v>KRYSTYNA</v>
          </cell>
          <cell r="E60">
            <v>1</v>
          </cell>
          <cell r="F60" t="str">
            <v>Kontroler Wewnętrzny I</v>
          </cell>
          <cell r="G60" t="str">
            <v>H</v>
          </cell>
          <cell r="H60">
            <v>2875</v>
          </cell>
        </row>
        <row r="61">
          <cell r="C61" t="str">
            <v>CZARNECKA MO</v>
          </cell>
          <cell r="D61" t="str">
            <v>MONIKA</v>
          </cell>
          <cell r="E61">
            <v>1</v>
          </cell>
          <cell r="F61" t="str">
            <v>Pracownik Księgowości I</v>
          </cell>
          <cell r="G61" t="str">
            <v>D</v>
          </cell>
          <cell r="H61">
            <v>1650</v>
          </cell>
        </row>
        <row r="62">
          <cell r="C62" t="str">
            <v xml:space="preserve">CZARNECKA IL </v>
          </cell>
          <cell r="D62" t="str">
            <v xml:space="preserve">ILONA </v>
          </cell>
          <cell r="E62">
            <v>1</v>
          </cell>
          <cell r="F62" t="str">
            <v>Kier. Działu Księgowości Kosztów</v>
          </cell>
          <cell r="G62" t="str">
            <v>L</v>
          </cell>
          <cell r="H62">
            <v>5930</v>
          </cell>
        </row>
        <row r="63">
          <cell r="C63" t="str">
            <v xml:space="preserve">CZARNECKI </v>
          </cell>
          <cell r="D63" t="str">
            <v xml:space="preserve">DARIUSZ </v>
          </cell>
          <cell r="E63">
            <v>1</v>
          </cell>
          <cell r="F63" t="str">
            <v>Inspektor I</v>
          </cell>
          <cell r="G63" t="str">
            <v>F</v>
          </cell>
          <cell r="H63">
            <v>2278</v>
          </cell>
        </row>
        <row r="64">
          <cell r="C64" t="str">
            <v>CZEREDYS</v>
          </cell>
          <cell r="D64" t="str">
            <v>RENATA</v>
          </cell>
          <cell r="E64">
            <v>1</v>
          </cell>
          <cell r="F64" t="str">
            <v>Audytor</v>
          </cell>
          <cell r="G64" t="str">
            <v>L</v>
          </cell>
          <cell r="H64">
            <v>4450</v>
          </cell>
        </row>
        <row r="65">
          <cell r="C65" t="str">
            <v>CZERNIENKO</v>
          </cell>
          <cell r="D65" t="str">
            <v>ANTONI</v>
          </cell>
          <cell r="E65">
            <v>1</v>
          </cell>
          <cell r="F65" t="str">
            <v>Główny Dyspozytor Systemu KDM-DIR</v>
          </cell>
          <cell r="G65" t="str">
            <v>N</v>
          </cell>
          <cell r="H65">
            <v>6566</v>
          </cell>
        </row>
        <row r="66">
          <cell r="C66" t="str">
            <v>CZERWIŃSKA</v>
          </cell>
          <cell r="D66" t="str">
            <v xml:space="preserve">BARBARA </v>
          </cell>
          <cell r="E66">
            <v>1</v>
          </cell>
          <cell r="F66" t="str">
            <v>Pracownik  Rachuby Płac II</v>
          </cell>
          <cell r="G66" t="str">
            <v>G</v>
          </cell>
          <cell r="H66">
            <v>2814</v>
          </cell>
        </row>
        <row r="67">
          <cell r="C67" t="str">
            <v xml:space="preserve">DĄBROWSKA </v>
          </cell>
          <cell r="D67" t="str">
            <v>WIESŁAWA</v>
          </cell>
          <cell r="E67">
            <v>1</v>
          </cell>
          <cell r="F67" t="str">
            <v>Ekonomista III</v>
          </cell>
          <cell r="G67" t="str">
            <v>M</v>
          </cell>
          <cell r="H67">
            <v>5800</v>
          </cell>
        </row>
        <row r="68">
          <cell r="C68" t="str">
            <v>DĄBROWSKI PI</v>
          </cell>
          <cell r="D68" t="str">
            <v>PIOTR</v>
          </cell>
          <cell r="E68">
            <v>1</v>
          </cell>
          <cell r="F68" t="str">
            <v>Inżynier Systemu II</v>
          </cell>
          <cell r="G68" t="str">
            <v>L</v>
          </cell>
          <cell r="H68">
            <v>4560</v>
          </cell>
        </row>
        <row r="69">
          <cell r="C69" t="str">
            <v xml:space="preserve">DĄBROWSKI JÓ </v>
          </cell>
          <cell r="D69" t="str">
            <v xml:space="preserve">JÓZEF </v>
          </cell>
          <cell r="E69">
            <v>1</v>
          </cell>
          <cell r="F69" t="str">
            <v>Koordynator ds. Inwestycji I</v>
          </cell>
          <cell r="G69" t="str">
            <v>K</v>
          </cell>
          <cell r="H69">
            <v>3600</v>
          </cell>
        </row>
        <row r="70">
          <cell r="C70" t="str">
            <v xml:space="preserve">DĄBROWSKI JE </v>
          </cell>
          <cell r="D70" t="str">
            <v xml:space="preserve">JERZY </v>
          </cell>
          <cell r="E70">
            <v>1</v>
          </cell>
          <cell r="F70" t="str">
            <v>Kierownik Wydziału Techniki Liniowej</v>
          </cell>
          <cell r="G70" t="str">
            <v>N</v>
          </cell>
          <cell r="H70">
            <v>7158</v>
          </cell>
        </row>
        <row r="71">
          <cell r="C71" t="str">
            <v>DECZKOWSKI</v>
          </cell>
          <cell r="D71" t="str">
            <v>MICHAŁ</v>
          </cell>
          <cell r="E71">
            <v>1</v>
          </cell>
          <cell r="F71" t="str">
            <v>Inspektor II</v>
          </cell>
          <cell r="G71" t="str">
            <v>H</v>
          </cell>
          <cell r="H71">
            <v>2570</v>
          </cell>
        </row>
        <row r="72">
          <cell r="C72" t="str">
            <v>DETKIEWICZ</v>
          </cell>
          <cell r="D72" t="str">
            <v xml:space="preserve">ANDRZEJ </v>
          </cell>
          <cell r="E72">
            <v>1</v>
          </cell>
          <cell r="F72" t="str">
            <v>Kierownik Wydz. Programowania Pracy Sieci</v>
          </cell>
          <cell r="G72" t="str">
            <v>N</v>
          </cell>
          <cell r="H72">
            <v>7100</v>
          </cell>
        </row>
        <row r="73">
          <cell r="C73" t="str">
            <v xml:space="preserve">DOBROCZEK </v>
          </cell>
          <cell r="D73" t="str">
            <v xml:space="preserve">ANDRZEJ </v>
          </cell>
          <cell r="E73">
            <v>1</v>
          </cell>
          <cell r="F73" t="str">
            <v>Kierownik Wydz. Ruchu-KDM</v>
          </cell>
          <cell r="G73" t="str">
            <v>N</v>
          </cell>
          <cell r="H73">
            <v>7100</v>
          </cell>
        </row>
        <row r="74">
          <cell r="C74" t="str">
            <v xml:space="preserve">DOBROWOLSKA </v>
          </cell>
          <cell r="D74" t="str">
            <v xml:space="preserve">MAGDALENA </v>
          </cell>
          <cell r="E74">
            <v>1</v>
          </cell>
          <cell r="F74" t="str">
            <v>Inspektor I</v>
          </cell>
          <cell r="G74" t="str">
            <v>F</v>
          </cell>
          <cell r="H74">
            <v>2500</v>
          </cell>
        </row>
        <row r="75">
          <cell r="C75" t="str">
            <v>DRAGAN</v>
          </cell>
          <cell r="D75" t="str">
            <v>KRZYSZTOF</v>
          </cell>
          <cell r="E75">
            <v>1</v>
          </cell>
          <cell r="F75" t="str">
            <v>Inspektor I</v>
          </cell>
          <cell r="G75" t="str">
            <v>F</v>
          </cell>
          <cell r="H75">
            <v>2665</v>
          </cell>
        </row>
        <row r="76">
          <cell r="C76" t="str">
            <v>DRUŻYCKI</v>
          </cell>
          <cell r="D76" t="str">
            <v>JANUSZ</v>
          </cell>
          <cell r="E76">
            <v>1</v>
          </cell>
          <cell r="F76" t="str">
            <v>Kierownik Wydziału Usług i Badań Rozwojowych</v>
          </cell>
          <cell r="G76" t="str">
            <v>M</v>
          </cell>
          <cell r="H76">
            <v>5600</v>
          </cell>
        </row>
        <row r="77">
          <cell r="C77" t="str">
            <v xml:space="preserve">DUBICKA </v>
          </cell>
          <cell r="D77" t="str">
            <v xml:space="preserve">URSZULA </v>
          </cell>
          <cell r="E77">
            <v>1</v>
          </cell>
          <cell r="F77" t="str">
            <v>Księgowy II</v>
          </cell>
          <cell r="G77" t="str">
            <v>I</v>
          </cell>
          <cell r="H77">
            <v>3150</v>
          </cell>
        </row>
        <row r="78">
          <cell r="C78" t="str">
            <v xml:space="preserve">DUDZIŃSKI </v>
          </cell>
          <cell r="D78" t="str">
            <v xml:space="preserve">KRZYSZTOF </v>
          </cell>
          <cell r="E78">
            <v>1</v>
          </cell>
          <cell r="F78" t="str">
            <v>Analityk Systemowy I</v>
          </cell>
          <cell r="G78" t="str">
            <v>G</v>
          </cell>
          <cell r="H78">
            <v>2700</v>
          </cell>
        </row>
        <row r="79">
          <cell r="C79" t="str">
            <v>DUTKIEWICZ EL</v>
          </cell>
          <cell r="D79" t="str">
            <v>ELŻBIETA</v>
          </cell>
          <cell r="E79">
            <v>1</v>
          </cell>
          <cell r="F79" t="str">
            <v>Księgowy III</v>
          </cell>
          <cell r="G79" t="str">
            <v>K</v>
          </cell>
          <cell r="H79">
            <v>4000</v>
          </cell>
        </row>
        <row r="80">
          <cell r="C80" t="str">
            <v>DUTKIEWICZ AL.</v>
          </cell>
          <cell r="D80" t="str">
            <v xml:space="preserve">ALINA </v>
          </cell>
          <cell r="E80">
            <v>1</v>
          </cell>
          <cell r="F80" t="str">
            <v>Kontroler Wydziałowy</v>
          </cell>
          <cell r="G80" t="str">
            <v>K</v>
          </cell>
          <cell r="H80">
            <v>3977</v>
          </cell>
        </row>
        <row r="81">
          <cell r="C81" t="str">
            <v xml:space="preserve">DYONIZIAK </v>
          </cell>
          <cell r="D81" t="str">
            <v>GRZEGORZ</v>
          </cell>
          <cell r="E81">
            <v>1</v>
          </cell>
          <cell r="F81" t="str">
            <v>Ekonomista II</v>
          </cell>
          <cell r="G81" t="str">
            <v>L</v>
          </cell>
          <cell r="H81">
            <v>4483</v>
          </cell>
        </row>
        <row r="82">
          <cell r="C82" t="str">
            <v xml:space="preserve">DZIENISZEWSKA </v>
          </cell>
          <cell r="D82" t="str">
            <v xml:space="preserve">ZOFIA </v>
          </cell>
          <cell r="E82">
            <v>1</v>
          </cell>
          <cell r="F82" t="str">
            <v>Teleinformatyk IV</v>
          </cell>
          <cell r="G82" t="str">
            <v>M</v>
          </cell>
          <cell r="H82">
            <v>4791</v>
          </cell>
        </row>
        <row r="83">
          <cell r="C83" t="str">
            <v>DZIEWULSKI</v>
          </cell>
          <cell r="D83" t="str">
            <v>DARIUSZ</v>
          </cell>
          <cell r="E83">
            <v>1</v>
          </cell>
          <cell r="F83" t="str">
            <v>Kierownik Wydziału Rozliczeń Usług Sieciowych</v>
          </cell>
          <cell r="G83" t="str">
            <v>M</v>
          </cell>
          <cell r="H83">
            <v>6250</v>
          </cell>
        </row>
        <row r="84">
          <cell r="C84" t="str">
            <v xml:space="preserve">DZIĘGIELEWSKI </v>
          </cell>
          <cell r="D84" t="str">
            <v xml:space="preserve">KRZYSZTOF </v>
          </cell>
          <cell r="E84">
            <v>1</v>
          </cell>
          <cell r="F84" t="str">
            <v>Inżynier Systemu I</v>
          </cell>
          <cell r="G84" t="str">
            <v>K</v>
          </cell>
          <cell r="H84">
            <v>3900</v>
          </cell>
        </row>
        <row r="85">
          <cell r="C85" t="str">
            <v xml:space="preserve">EBNER </v>
          </cell>
          <cell r="D85" t="str">
            <v>EDWARD</v>
          </cell>
          <cell r="E85">
            <v>1</v>
          </cell>
          <cell r="F85" t="str">
            <v>Dyspozytor Systemu KDM-DIR</v>
          </cell>
          <cell r="G85" t="str">
            <v>M</v>
          </cell>
          <cell r="H85">
            <v>4774</v>
          </cell>
        </row>
        <row r="86">
          <cell r="C86" t="str">
            <v>FALIŃSKI</v>
          </cell>
          <cell r="D86" t="str">
            <v>EDWARD</v>
          </cell>
          <cell r="E86">
            <v>1</v>
          </cell>
          <cell r="F86" t="str">
            <v>Handlowiec III</v>
          </cell>
          <cell r="G86" t="str">
            <v>J</v>
          </cell>
          <cell r="H86">
            <v>3481</v>
          </cell>
        </row>
        <row r="87">
          <cell r="C87" t="str">
            <v xml:space="preserve">FALKOWSKI </v>
          </cell>
          <cell r="D87" t="str">
            <v xml:space="preserve">KRZYSZTOF </v>
          </cell>
          <cell r="E87">
            <v>1</v>
          </cell>
          <cell r="F87" t="str">
            <v>Koordynator ds.  Inwestycji III</v>
          </cell>
          <cell r="G87" t="str">
            <v>M</v>
          </cell>
          <cell r="H87">
            <v>5450</v>
          </cell>
        </row>
        <row r="88">
          <cell r="C88" t="str">
            <v>FIGURA</v>
          </cell>
          <cell r="D88" t="str">
            <v xml:space="preserve">MAREK </v>
          </cell>
          <cell r="E88">
            <v>1</v>
          </cell>
          <cell r="F88" t="str">
            <v>Inspektor Utrzymania Urządzeń II</v>
          </cell>
          <cell r="G88" t="str">
            <v>J</v>
          </cell>
          <cell r="H88">
            <v>3403</v>
          </cell>
        </row>
        <row r="89">
          <cell r="C89" t="str">
            <v xml:space="preserve">FIJAŁKOWSKI </v>
          </cell>
          <cell r="D89" t="str">
            <v xml:space="preserve">JAKUB </v>
          </cell>
          <cell r="E89">
            <v>1</v>
          </cell>
          <cell r="F89" t="str">
            <v>Handlowiec I</v>
          </cell>
          <cell r="G89" t="str">
            <v>E</v>
          </cell>
          <cell r="H89">
            <v>2442</v>
          </cell>
        </row>
        <row r="90">
          <cell r="C90" t="str">
            <v xml:space="preserve">FIŁON </v>
          </cell>
          <cell r="D90" t="str">
            <v xml:space="preserve">MARIUSZ </v>
          </cell>
          <cell r="E90">
            <v>1</v>
          </cell>
          <cell r="F90" t="str">
            <v>Ekonomista II</v>
          </cell>
          <cell r="G90" t="str">
            <v>L</v>
          </cell>
          <cell r="H90">
            <v>4670</v>
          </cell>
        </row>
        <row r="91">
          <cell r="C91" t="str">
            <v>FIUK</v>
          </cell>
          <cell r="D91" t="str">
            <v xml:space="preserve">AGNIESZKA </v>
          </cell>
          <cell r="E91">
            <v>1</v>
          </cell>
          <cell r="F91" t="str">
            <v>Pracownik Rachuby Płac II</v>
          </cell>
          <cell r="G91" t="str">
            <v>G</v>
          </cell>
          <cell r="H91">
            <v>2500</v>
          </cell>
        </row>
        <row r="92">
          <cell r="C92" t="str">
            <v>FORNAL</v>
          </cell>
          <cell r="D92" t="str">
            <v>MONIKA</v>
          </cell>
          <cell r="E92">
            <v>1</v>
          </cell>
          <cell r="F92" t="str">
            <v>Sekretarka II</v>
          </cell>
          <cell r="G92" t="str">
            <v>F</v>
          </cell>
          <cell r="H92">
            <v>2150</v>
          </cell>
        </row>
        <row r="93">
          <cell r="C93" t="str">
            <v>FRANCZAK</v>
          </cell>
          <cell r="D93" t="str">
            <v>KRYSTYNA</v>
          </cell>
          <cell r="E93">
            <v>1</v>
          </cell>
          <cell r="F93" t="str">
            <v>Sekretarka II</v>
          </cell>
          <cell r="G93" t="str">
            <v>F</v>
          </cell>
          <cell r="H93">
            <v>2320</v>
          </cell>
        </row>
        <row r="94">
          <cell r="C94" t="str">
            <v>FRANKE</v>
          </cell>
          <cell r="D94" t="str">
            <v>ELŻBIETA</v>
          </cell>
          <cell r="E94">
            <v>1</v>
          </cell>
          <cell r="F94" t="str">
            <v>Inżynier Systemu II</v>
          </cell>
          <cell r="G94" t="str">
            <v>L</v>
          </cell>
          <cell r="H94">
            <v>4300</v>
          </cell>
        </row>
        <row r="95">
          <cell r="C95" t="str">
            <v xml:space="preserve">FRĄSZCZAK </v>
          </cell>
          <cell r="D95" t="str">
            <v>AGNIESZKA</v>
          </cell>
          <cell r="E95">
            <v>1</v>
          </cell>
          <cell r="F95" t="str">
            <v>Prac. Rozliczeń Handlowych I</v>
          </cell>
          <cell r="G95" t="str">
            <v>E</v>
          </cell>
          <cell r="H95">
            <v>2442</v>
          </cell>
        </row>
        <row r="96">
          <cell r="C96" t="str">
            <v>FUDALA</v>
          </cell>
          <cell r="D96" t="str">
            <v xml:space="preserve">RAFAŁ </v>
          </cell>
          <cell r="E96">
            <v>1</v>
          </cell>
          <cell r="F96" t="str">
            <v>Teleinformatyk III</v>
          </cell>
          <cell r="G96" t="str">
            <v>L</v>
          </cell>
          <cell r="H96">
            <v>4450</v>
          </cell>
        </row>
        <row r="97">
          <cell r="C97" t="str">
            <v xml:space="preserve">FURMAŃSKI </v>
          </cell>
          <cell r="D97" t="str">
            <v>LESZEK</v>
          </cell>
          <cell r="E97">
            <v>1</v>
          </cell>
          <cell r="F97" t="str">
            <v>Ekonomista I</v>
          </cell>
          <cell r="G97" t="str">
            <v>J</v>
          </cell>
          <cell r="H97">
            <v>3779</v>
          </cell>
        </row>
        <row r="98">
          <cell r="C98" t="str">
            <v>GADOMSKI</v>
          </cell>
          <cell r="D98" t="str">
            <v xml:space="preserve">JACEK </v>
          </cell>
          <cell r="E98">
            <v>1</v>
          </cell>
          <cell r="F98" t="str">
            <v>Inspektor Systemu</v>
          </cell>
          <cell r="G98" t="str">
            <v>H</v>
          </cell>
          <cell r="H98">
            <v>2600</v>
          </cell>
        </row>
        <row r="99">
          <cell r="C99" t="str">
            <v xml:space="preserve">GADOŚ </v>
          </cell>
          <cell r="D99" t="str">
            <v>TOMASZ</v>
          </cell>
          <cell r="E99">
            <v>1</v>
          </cell>
          <cell r="F99" t="str">
            <v>Analityk Systemowy III</v>
          </cell>
          <cell r="G99" t="str">
            <v>K</v>
          </cell>
          <cell r="H99">
            <v>4250</v>
          </cell>
        </row>
        <row r="100">
          <cell r="C100" t="str">
            <v>GAIK</v>
          </cell>
          <cell r="D100" t="str">
            <v>ANNA</v>
          </cell>
          <cell r="E100">
            <v>1</v>
          </cell>
          <cell r="F100" t="str">
            <v>Sekretarka II</v>
          </cell>
          <cell r="G100" t="str">
            <v>F</v>
          </cell>
          <cell r="H100">
            <v>2300</v>
          </cell>
        </row>
        <row r="101">
          <cell r="C101" t="str">
            <v xml:space="preserve">GAJDA </v>
          </cell>
          <cell r="D101" t="str">
            <v>ADAM</v>
          </cell>
          <cell r="E101">
            <v>1</v>
          </cell>
          <cell r="F101" t="str">
            <v xml:space="preserve">Analityk ds. Strategii Ekorozwoju </v>
          </cell>
          <cell r="G101" t="str">
            <v>L</v>
          </cell>
          <cell r="H101">
            <v>4800</v>
          </cell>
        </row>
        <row r="102">
          <cell r="C102" t="str">
            <v>GAŁA</v>
          </cell>
          <cell r="D102" t="str">
            <v xml:space="preserve">BARBARA </v>
          </cell>
          <cell r="E102">
            <v>1</v>
          </cell>
          <cell r="F102" t="str">
            <v>Kancelista</v>
          </cell>
          <cell r="G102" t="str">
            <v>C</v>
          </cell>
          <cell r="H102">
            <v>1803</v>
          </cell>
        </row>
        <row r="103">
          <cell r="C103" t="str">
            <v>GAŁĄZKIEWICZ</v>
          </cell>
          <cell r="D103" t="str">
            <v xml:space="preserve">URSZULA </v>
          </cell>
          <cell r="E103">
            <v>1</v>
          </cell>
          <cell r="F103" t="str">
            <v>Ekonomista III</v>
          </cell>
          <cell r="G103" t="str">
            <v>M</v>
          </cell>
          <cell r="H103">
            <v>4800</v>
          </cell>
        </row>
        <row r="104">
          <cell r="C104" t="str">
            <v>GAMRAT</v>
          </cell>
          <cell r="D104" t="str">
            <v xml:space="preserve">JAN </v>
          </cell>
          <cell r="E104">
            <v>1</v>
          </cell>
          <cell r="F104" t="str">
            <v>Ekonomista I</v>
          </cell>
          <cell r="G104" t="str">
            <v>J</v>
          </cell>
          <cell r="H104">
            <v>3160</v>
          </cell>
        </row>
        <row r="105">
          <cell r="C105" t="str">
            <v xml:space="preserve">GAWRYSIAK </v>
          </cell>
          <cell r="D105" t="str">
            <v xml:space="preserve">ANDRZEJ </v>
          </cell>
          <cell r="E105">
            <v>1</v>
          </cell>
          <cell r="F105" t="str">
            <v>Główny Dyspozytor Systemu KDM-DIR</v>
          </cell>
          <cell r="G105" t="str">
            <v>N</v>
          </cell>
          <cell r="H105">
            <v>6512</v>
          </cell>
        </row>
        <row r="106">
          <cell r="C106" t="str">
            <v>GIDZIŃSKI</v>
          </cell>
          <cell r="D106" t="str">
            <v>ZBIGNIEW</v>
          </cell>
          <cell r="E106">
            <v>1</v>
          </cell>
          <cell r="F106" t="str">
            <v>DORADCA ZARZĄDU DS. PRYWATYZACJI</v>
          </cell>
          <cell r="G106" t="str">
            <v>O</v>
          </cell>
          <cell r="H106">
            <v>9269</v>
          </cell>
        </row>
        <row r="107">
          <cell r="C107" t="str">
            <v>GLIK</v>
          </cell>
          <cell r="D107" t="str">
            <v>ZDZISŁAW</v>
          </cell>
          <cell r="E107">
            <v>1</v>
          </cell>
          <cell r="F107" t="str">
            <v>Dyrektor Zadania Wdrożenia Systemu EMS</v>
          </cell>
          <cell r="G107" t="str">
            <v>M</v>
          </cell>
          <cell r="H107">
            <v>7325</v>
          </cell>
        </row>
        <row r="108">
          <cell r="C108" t="str">
            <v>GŁADYŚ</v>
          </cell>
          <cell r="D108" t="str">
            <v>HENRYK</v>
          </cell>
          <cell r="E108">
            <v>1</v>
          </cell>
          <cell r="F108" t="str">
            <v>Ekonomista II</v>
          </cell>
          <cell r="G108" t="str">
            <v>L</v>
          </cell>
          <cell r="H108">
            <v>6251</v>
          </cell>
        </row>
        <row r="109">
          <cell r="C109" t="str">
            <v>GŁAZ</v>
          </cell>
          <cell r="D109" t="str">
            <v xml:space="preserve">MAREK </v>
          </cell>
          <cell r="E109">
            <v>1</v>
          </cell>
          <cell r="F109" t="str">
            <v>Inżynier EAZ III</v>
          </cell>
          <cell r="G109" t="str">
            <v>L</v>
          </cell>
          <cell r="H109">
            <v>4286</v>
          </cell>
        </row>
        <row r="110">
          <cell r="C110" t="str">
            <v>GŁOWACKI</v>
          </cell>
          <cell r="D110" t="str">
            <v xml:space="preserve">ANDRZEJ </v>
          </cell>
          <cell r="E110">
            <v>1</v>
          </cell>
          <cell r="F110" t="str">
            <v>Audytor</v>
          </cell>
          <cell r="G110" t="str">
            <v>L</v>
          </cell>
          <cell r="H110">
            <v>4800</v>
          </cell>
        </row>
        <row r="111">
          <cell r="C111" t="str">
            <v xml:space="preserve">GOCAN </v>
          </cell>
          <cell r="D111" t="str">
            <v>IRMINA</v>
          </cell>
          <cell r="E111">
            <v>1</v>
          </cell>
          <cell r="F111" t="str">
            <v>Prac. Rozwoju Zawodowego I</v>
          </cell>
          <cell r="G111" t="str">
            <v>H</v>
          </cell>
          <cell r="H111">
            <v>2570</v>
          </cell>
        </row>
        <row r="112">
          <cell r="C112" t="str">
            <v xml:space="preserve">GODLEWSKI </v>
          </cell>
          <cell r="D112" t="str">
            <v>GRZEGORZ</v>
          </cell>
          <cell r="E112">
            <v>1</v>
          </cell>
          <cell r="F112" t="str">
            <v>Administrator Systemu I</v>
          </cell>
          <cell r="G112" t="str">
            <v>J</v>
          </cell>
          <cell r="H112">
            <v>3370</v>
          </cell>
        </row>
        <row r="113">
          <cell r="C113" t="str">
            <v>GOLIŃSKI</v>
          </cell>
          <cell r="D113" t="str">
            <v xml:space="preserve">JACEK </v>
          </cell>
          <cell r="E113">
            <v>1</v>
          </cell>
          <cell r="F113" t="str">
            <v>Koordynator ds. Inwestycji I</v>
          </cell>
          <cell r="G113" t="str">
            <v>K</v>
          </cell>
          <cell r="H113">
            <v>4000</v>
          </cell>
        </row>
        <row r="114">
          <cell r="C114" t="str">
            <v xml:space="preserve">GORCZ </v>
          </cell>
          <cell r="D114" t="str">
            <v xml:space="preserve">KRZYSZTOF </v>
          </cell>
          <cell r="E114">
            <v>1</v>
          </cell>
          <cell r="F114" t="str">
            <v>Ekonomista III</v>
          </cell>
          <cell r="G114" t="str">
            <v>M</v>
          </cell>
          <cell r="H114">
            <v>5550</v>
          </cell>
        </row>
        <row r="115">
          <cell r="C115" t="str">
            <v xml:space="preserve">GOTOWICKA </v>
          </cell>
          <cell r="D115" t="str">
            <v>IWONA</v>
          </cell>
          <cell r="E115">
            <v>1</v>
          </cell>
          <cell r="F115" t="str">
            <v>Stażysta z wyższym wykszt.</v>
          </cell>
          <cell r="G115" t="str">
            <v>G</v>
          </cell>
          <cell r="H115">
            <v>2160</v>
          </cell>
        </row>
        <row r="116">
          <cell r="C116" t="str">
            <v xml:space="preserve">GRABOWSKA </v>
          </cell>
          <cell r="D116" t="str">
            <v>MAŁGORZATA</v>
          </cell>
          <cell r="E116">
            <v>1</v>
          </cell>
          <cell r="F116" t="str">
            <v>Kontroler Wydziałowy</v>
          </cell>
          <cell r="G116" t="str">
            <v>K</v>
          </cell>
          <cell r="H116">
            <v>3366</v>
          </cell>
        </row>
        <row r="117">
          <cell r="C117" t="str">
            <v>GRĄCZYŃSKA</v>
          </cell>
          <cell r="D117" t="str">
            <v>ELŻBIETA</v>
          </cell>
          <cell r="E117">
            <v>0.5</v>
          </cell>
          <cell r="F117" t="str">
            <v>Administrator Systemu I</v>
          </cell>
          <cell r="G117" t="str">
            <v>J</v>
          </cell>
          <cell r="H117">
            <v>2050</v>
          </cell>
        </row>
        <row r="118">
          <cell r="C118" t="str">
            <v xml:space="preserve">GROMYSZ </v>
          </cell>
          <cell r="D118" t="str">
            <v>JAROSŁAW</v>
          </cell>
          <cell r="E118">
            <v>1</v>
          </cell>
          <cell r="F118" t="str">
            <v>Administrator Systemu II</v>
          </cell>
          <cell r="G118" t="str">
            <v>K</v>
          </cell>
          <cell r="H118">
            <v>4000</v>
          </cell>
        </row>
        <row r="119">
          <cell r="C119" t="str">
            <v xml:space="preserve">GRONERT </v>
          </cell>
          <cell r="D119" t="str">
            <v xml:space="preserve">BEATA </v>
          </cell>
          <cell r="E119">
            <v>1</v>
          </cell>
          <cell r="F119" t="str">
            <v>Księgowy III</v>
          </cell>
          <cell r="G119" t="str">
            <v>K</v>
          </cell>
          <cell r="H119">
            <v>3520</v>
          </cell>
        </row>
        <row r="120">
          <cell r="C120" t="str">
            <v xml:space="preserve">GRUBA </v>
          </cell>
          <cell r="D120" t="str">
            <v>WOJCIECH</v>
          </cell>
          <cell r="E120">
            <v>1</v>
          </cell>
          <cell r="F120" t="str">
            <v>Pracownik Ochrony I</v>
          </cell>
          <cell r="G120" t="str">
            <v>C</v>
          </cell>
          <cell r="H120">
            <v>1726</v>
          </cell>
        </row>
        <row r="121">
          <cell r="C121" t="str">
            <v xml:space="preserve">GRYWIŃSKA </v>
          </cell>
          <cell r="D121" t="str">
            <v xml:space="preserve">JUSTYNA </v>
          </cell>
          <cell r="E121">
            <v>1</v>
          </cell>
          <cell r="F121" t="str">
            <v>Księgowy III</v>
          </cell>
          <cell r="G121" t="str">
            <v>K</v>
          </cell>
          <cell r="H121">
            <v>4000</v>
          </cell>
        </row>
        <row r="122">
          <cell r="C122" t="str">
            <v>GRYZ</v>
          </cell>
          <cell r="D122" t="str">
            <v>ELŻBIETA</v>
          </cell>
          <cell r="E122">
            <v>1</v>
          </cell>
          <cell r="F122" t="str">
            <v>Inżynier Systemu I</v>
          </cell>
          <cell r="G122" t="str">
            <v>K</v>
          </cell>
          <cell r="H122">
            <v>3600</v>
          </cell>
        </row>
        <row r="123">
          <cell r="C123" t="str">
            <v xml:space="preserve">GRZEBYK </v>
          </cell>
          <cell r="D123" t="str">
            <v>ZBIGNIEW</v>
          </cell>
          <cell r="E123">
            <v>1</v>
          </cell>
          <cell r="F123" t="str">
            <v>Technik Utrzymania Urządzeń I</v>
          </cell>
          <cell r="G123" t="str">
            <v>E</v>
          </cell>
          <cell r="H123">
            <v>1977</v>
          </cell>
        </row>
        <row r="124">
          <cell r="C124" t="str">
            <v xml:space="preserve">GRZEGORZEWSKI </v>
          </cell>
          <cell r="D124" t="str">
            <v>WOJCIECH</v>
          </cell>
          <cell r="E124">
            <v>1</v>
          </cell>
          <cell r="F124" t="str">
            <v>Kier. Wydz. Planowania Inwestycji</v>
          </cell>
          <cell r="G124" t="str">
            <v>N</v>
          </cell>
          <cell r="H124">
            <v>7250</v>
          </cell>
        </row>
        <row r="125">
          <cell r="C125" t="str">
            <v>GRZELIŃSKI</v>
          </cell>
          <cell r="D125" t="str">
            <v>TOMASZ</v>
          </cell>
          <cell r="E125">
            <v>1</v>
          </cell>
          <cell r="F125" t="str">
            <v>Handlowiec I</v>
          </cell>
          <cell r="G125" t="str">
            <v>E</v>
          </cell>
          <cell r="H125">
            <v>2300</v>
          </cell>
        </row>
        <row r="126">
          <cell r="C126" t="str">
            <v xml:space="preserve">GRZENDA </v>
          </cell>
          <cell r="D126" t="str">
            <v>ZENON</v>
          </cell>
          <cell r="E126">
            <v>1</v>
          </cell>
          <cell r="F126" t="str">
            <v>Administrator Systemu I</v>
          </cell>
          <cell r="G126" t="str">
            <v>J</v>
          </cell>
          <cell r="H126">
            <v>3260</v>
          </cell>
        </row>
        <row r="127">
          <cell r="C127" t="str">
            <v>GUGAŁA</v>
          </cell>
          <cell r="D127" t="str">
            <v xml:space="preserve">PAWEŁ </v>
          </cell>
          <cell r="E127">
            <v>1</v>
          </cell>
          <cell r="F127" t="str">
            <v>Administrator Systemu II</v>
          </cell>
          <cell r="G127" t="str">
            <v>K</v>
          </cell>
          <cell r="H127">
            <v>4150</v>
          </cell>
        </row>
        <row r="128">
          <cell r="C128" t="str">
            <v>HACKIEWICZ</v>
          </cell>
          <cell r="D128" t="str">
            <v xml:space="preserve">KRZYSZTOF </v>
          </cell>
          <cell r="E128">
            <v>1</v>
          </cell>
          <cell r="F128" t="str">
            <v>Inżynier Systemu III</v>
          </cell>
          <cell r="G128" t="str">
            <v>M</v>
          </cell>
          <cell r="H128">
            <v>5800</v>
          </cell>
        </row>
        <row r="129">
          <cell r="C129" t="str">
            <v>HERMAN</v>
          </cell>
          <cell r="D129" t="str">
            <v>DARIUSZ</v>
          </cell>
          <cell r="E129">
            <v>1</v>
          </cell>
          <cell r="F129" t="str">
            <v>Analityk Systemowy I</v>
          </cell>
          <cell r="G129" t="str">
            <v>G</v>
          </cell>
          <cell r="H129">
            <v>2681</v>
          </cell>
        </row>
        <row r="130">
          <cell r="C130" t="str">
            <v>HODOWANY</v>
          </cell>
          <cell r="D130" t="str">
            <v xml:space="preserve">JULIUSZ </v>
          </cell>
          <cell r="E130">
            <v>1</v>
          </cell>
          <cell r="F130" t="str">
            <v>Analityk Systemowy I</v>
          </cell>
          <cell r="G130" t="str">
            <v>G</v>
          </cell>
          <cell r="H130">
            <v>2791</v>
          </cell>
        </row>
        <row r="131">
          <cell r="C131" t="str">
            <v xml:space="preserve">HOŁODOK </v>
          </cell>
          <cell r="D131" t="str">
            <v>ZBIGNIEW</v>
          </cell>
          <cell r="E131">
            <v>1</v>
          </cell>
          <cell r="F131" t="str">
            <v>Inspektor Systemu</v>
          </cell>
          <cell r="G131" t="str">
            <v>H</v>
          </cell>
          <cell r="H131">
            <v>3015</v>
          </cell>
        </row>
        <row r="132">
          <cell r="C132" t="str">
            <v>HRUBJI</v>
          </cell>
          <cell r="D132" t="str">
            <v xml:space="preserve">ROMAN </v>
          </cell>
          <cell r="E132">
            <v>1</v>
          </cell>
          <cell r="F132" t="str">
            <v>Inżynier Systemu III</v>
          </cell>
          <cell r="G132" t="str">
            <v>M</v>
          </cell>
          <cell r="H132">
            <v>5150</v>
          </cell>
        </row>
        <row r="133">
          <cell r="C133" t="str">
            <v xml:space="preserve">HYRCZAK </v>
          </cell>
          <cell r="D133" t="str">
            <v>ANTONI</v>
          </cell>
          <cell r="E133">
            <v>1</v>
          </cell>
          <cell r="F133" t="str">
            <v>Inżynier Utrzymania Urządzeń III</v>
          </cell>
          <cell r="G133" t="str">
            <v>M</v>
          </cell>
          <cell r="H133">
            <v>5595</v>
          </cell>
        </row>
        <row r="134">
          <cell r="C134" t="str">
            <v>IMIEŁOWSKI</v>
          </cell>
          <cell r="D134" t="str">
            <v>MARIUSZ</v>
          </cell>
          <cell r="E134">
            <v>1</v>
          </cell>
          <cell r="F134" t="str">
            <v>Analityk Systemowy I</v>
          </cell>
          <cell r="G134" t="str">
            <v>G</v>
          </cell>
          <cell r="H134">
            <v>2700</v>
          </cell>
        </row>
        <row r="135">
          <cell r="C135" t="str">
            <v xml:space="preserve">INOROWICZ </v>
          </cell>
          <cell r="D135" t="str">
            <v>MACIEJ</v>
          </cell>
          <cell r="E135">
            <v>1</v>
          </cell>
          <cell r="F135" t="str">
            <v>Referent II</v>
          </cell>
          <cell r="G135" t="str">
            <v>C</v>
          </cell>
          <cell r="H135">
            <v>1745</v>
          </cell>
        </row>
        <row r="136">
          <cell r="C136" t="str">
            <v>IWAN</v>
          </cell>
          <cell r="D136" t="str">
            <v>ADAM</v>
          </cell>
          <cell r="E136">
            <v>1</v>
          </cell>
          <cell r="F136" t="str">
            <v>Ekonomista II</v>
          </cell>
          <cell r="G136" t="str">
            <v>L</v>
          </cell>
          <cell r="H136">
            <v>4500</v>
          </cell>
        </row>
        <row r="137">
          <cell r="C137" t="str">
            <v>IWANICKI</v>
          </cell>
          <cell r="D137" t="str">
            <v>ARKADIUSZ</v>
          </cell>
          <cell r="E137">
            <v>1</v>
          </cell>
          <cell r="F137" t="str">
            <v>Koordynator ds. ppoż</v>
          </cell>
          <cell r="G137" t="str">
            <v>K</v>
          </cell>
          <cell r="H137">
            <v>5250</v>
          </cell>
        </row>
        <row r="138">
          <cell r="C138" t="str">
            <v xml:space="preserve">IWANOWSKA JO </v>
          </cell>
          <cell r="D138" t="str">
            <v>JOANNA</v>
          </cell>
          <cell r="E138">
            <v>1</v>
          </cell>
          <cell r="F138" t="str">
            <v>Prac. Rozliczeń Handlowych III</v>
          </cell>
          <cell r="G138" t="str">
            <v>I</v>
          </cell>
          <cell r="H138">
            <v>3625</v>
          </cell>
        </row>
        <row r="139">
          <cell r="C139" t="str">
            <v xml:space="preserve">IWANOWSKA AL </v>
          </cell>
          <cell r="D139" t="str">
            <v>ALICJA</v>
          </cell>
          <cell r="E139">
            <v>1</v>
          </cell>
          <cell r="F139" t="str">
            <v>Prac. Rozliczeń Handlowych III</v>
          </cell>
          <cell r="G139" t="str">
            <v>I</v>
          </cell>
          <cell r="H139">
            <v>3300</v>
          </cell>
        </row>
        <row r="140">
          <cell r="C140" t="str">
            <v xml:space="preserve">IWANOWSKI </v>
          </cell>
          <cell r="D140" t="str">
            <v xml:space="preserve">KAZIMIERZ </v>
          </cell>
          <cell r="E140">
            <v>1</v>
          </cell>
          <cell r="F140" t="str">
            <v xml:space="preserve">Koordynator ds.Ochrony </v>
          </cell>
          <cell r="G140" t="str">
            <v>J</v>
          </cell>
          <cell r="H140">
            <v>3600</v>
          </cell>
        </row>
        <row r="141">
          <cell r="C141" t="str">
            <v>JAKUSZ-GOSTOMSKI</v>
          </cell>
          <cell r="D141" t="str">
            <v xml:space="preserve">KAZIMIERZ </v>
          </cell>
          <cell r="E141">
            <v>1</v>
          </cell>
          <cell r="F141" t="str">
            <v>Kierownik Wydziału Techniki Stacyjnej</v>
          </cell>
          <cell r="G141" t="str">
            <v>N</v>
          </cell>
          <cell r="H141">
            <v>7238</v>
          </cell>
        </row>
        <row r="142">
          <cell r="C142" t="str">
            <v>LUDWICKA</v>
          </cell>
          <cell r="D142" t="str">
            <v>JOANNA</v>
          </cell>
          <cell r="E142">
            <v>1</v>
          </cell>
          <cell r="F142" t="str">
            <v>Analityk Marketingowy I</v>
          </cell>
          <cell r="G142" t="str">
            <v>I</v>
          </cell>
          <cell r="H142">
            <v>3625</v>
          </cell>
        </row>
        <row r="143">
          <cell r="C143" t="str">
            <v xml:space="preserve">JANKOWSKA </v>
          </cell>
          <cell r="D143" t="str">
            <v>ANNA</v>
          </cell>
          <cell r="E143">
            <v>1</v>
          </cell>
          <cell r="F143" t="str">
            <v>Pracownik ds. Informacji i Promocji</v>
          </cell>
          <cell r="G143" t="str">
            <v>J</v>
          </cell>
          <cell r="H143">
            <v>3162</v>
          </cell>
        </row>
        <row r="144">
          <cell r="C144" t="str">
            <v xml:space="preserve">JANKOWSKI </v>
          </cell>
          <cell r="D144" t="str">
            <v xml:space="preserve">ARTUR </v>
          </cell>
          <cell r="E144">
            <v>1</v>
          </cell>
          <cell r="F144" t="str">
            <v>Ekonomista II</v>
          </cell>
          <cell r="G144" t="str">
            <v>L</v>
          </cell>
          <cell r="H144">
            <v>5432</v>
          </cell>
        </row>
        <row r="145">
          <cell r="C145" t="str">
            <v xml:space="preserve">JANUSZEWSKA MAŁ </v>
          </cell>
          <cell r="D145" t="str">
            <v>MAŁGORZATA</v>
          </cell>
          <cell r="E145">
            <v>1</v>
          </cell>
          <cell r="F145" t="str">
            <v>Kier. Działu Organizacji Rachunkowości</v>
          </cell>
          <cell r="G145" t="str">
            <v>N</v>
          </cell>
          <cell r="H145">
            <v>6850</v>
          </cell>
        </row>
        <row r="146">
          <cell r="C146" t="str">
            <v xml:space="preserve">JANUSZEWSKA MAR </v>
          </cell>
          <cell r="D146" t="str">
            <v xml:space="preserve">MARIA </v>
          </cell>
          <cell r="E146">
            <v>1</v>
          </cell>
          <cell r="F146" t="str">
            <v>Kierownik Wydz. Programowania Wytwarzania</v>
          </cell>
          <cell r="G146" t="str">
            <v>N</v>
          </cell>
          <cell r="H146">
            <v>7100</v>
          </cell>
        </row>
        <row r="147">
          <cell r="C147" t="str">
            <v>JAROSZEK</v>
          </cell>
          <cell r="D147" t="str">
            <v xml:space="preserve">IWONA </v>
          </cell>
          <cell r="E147">
            <v>0.1</v>
          </cell>
          <cell r="F147" t="str">
            <v>Księgowy I</v>
          </cell>
          <cell r="G147" t="str">
            <v>G</v>
          </cell>
          <cell r="H147">
            <v>190</v>
          </cell>
        </row>
        <row r="148">
          <cell r="C148" t="str">
            <v xml:space="preserve">JARZĘBSKI </v>
          </cell>
          <cell r="D148" t="str">
            <v xml:space="preserve">PIOTR </v>
          </cell>
          <cell r="E148">
            <v>1</v>
          </cell>
          <cell r="F148" t="str">
            <v>Kasjer</v>
          </cell>
          <cell r="G148" t="str">
            <v>D</v>
          </cell>
          <cell r="H148">
            <v>2093</v>
          </cell>
        </row>
        <row r="149">
          <cell r="C149" t="str">
            <v>JASIŃSKI</v>
          </cell>
          <cell r="D149" t="str">
            <v xml:space="preserve">ANDRZEJ </v>
          </cell>
          <cell r="E149">
            <v>1</v>
          </cell>
          <cell r="F149" t="str">
            <v>Pracownik Ochrony I</v>
          </cell>
          <cell r="G149" t="str">
            <v>C</v>
          </cell>
          <cell r="H149">
            <v>1347</v>
          </cell>
        </row>
        <row r="150">
          <cell r="C150" t="str">
            <v>JAWORSKI</v>
          </cell>
          <cell r="D150" t="str">
            <v>WOJCIECH</v>
          </cell>
          <cell r="E150">
            <v>1</v>
          </cell>
          <cell r="F150" t="str">
            <v xml:space="preserve">Koordynator ds. Strategii Ekorozwoju </v>
          </cell>
          <cell r="G150" t="str">
            <v>M</v>
          </cell>
          <cell r="H150">
            <v>7150</v>
          </cell>
        </row>
        <row r="151">
          <cell r="C151" t="str">
            <v xml:space="preserve">JAŹWIŃSKA </v>
          </cell>
          <cell r="D151" t="str">
            <v xml:space="preserve">GRAŻYNA </v>
          </cell>
          <cell r="E151">
            <v>1</v>
          </cell>
          <cell r="F151" t="str">
            <v>Ekonomista I</v>
          </cell>
          <cell r="G151" t="str">
            <v>J</v>
          </cell>
          <cell r="H151">
            <v>3600</v>
          </cell>
        </row>
        <row r="152">
          <cell r="C152" t="str">
            <v xml:space="preserve">JENDRAK </v>
          </cell>
          <cell r="D152" t="str">
            <v>SŁAWOMIR</v>
          </cell>
          <cell r="E152">
            <v>1</v>
          </cell>
          <cell r="F152" t="str">
            <v>Pracownik Ochrony I</v>
          </cell>
          <cell r="G152" t="str">
            <v>C</v>
          </cell>
          <cell r="H152">
            <v>1321</v>
          </cell>
        </row>
        <row r="153">
          <cell r="C153" t="str">
            <v>JEŻYŃSKI</v>
          </cell>
          <cell r="D153" t="str">
            <v>ŁUKASZ</v>
          </cell>
          <cell r="E153">
            <v>1</v>
          </cell>
          <cell r="F153" t="str">
            <v>Analityk Systemowy I</v>
          </cell>
          <cell r="G153" t="str">
            <v>G</v>
          </cell>
          <cell r="H153">
            <v>2500</v>
          </cell>
        </row>
        <row r="154">
          <cell r="C154" t="str">
            <v xml:space="preserve">JUCHNICKI </v>
          </cell>
          <cell r="D154" t="str">
            <v>STANISŁAW</v>
          </cell>
          <cell r="E154">
            <v>1</v>
          </cell>
          <cell r="F154" t="str">
            <v>Teleinformatyk IV</v>
          </cell>
          <cell r="G154" t="str">
            <v>M</v>
          </cell>
          <cell r="H154">
            <v>4550</v>
          </cell>
        </row>
        <row r="155">
          <cell r="C155" t="str">
            <v>JUNG</v>
          </cell>
          <cell r="D155" t="str">
            <v>MARIOLA</v>
          </cell>
          <cell r="E155">
            <v>1</v>
          </cell>
          <cell r="F155" t="str">
            <v>Analityk Systemowy III</v>
          </cell>
          <cell r="G155" t="str">
            <v>K</v>
          </cell>
          <cell r="H155">
            <v>4100</v>
          </cell>
        </row>
        <row r="156">
          <cell r="C156" t="str">
            <v xml:space="preserve">JURCZAK </v>
          </cell>
          <cell r="D156" t="str">
            <v>ROBERT</v>
          </cell>
          <cell r="E156">
            <v>1</v>
          </cell>
          <cell r="F156" t="str">
            <v>Ekonomista III</v>
          </cell>
          <cell r="G156" t="str">
            <v>M</v>
          </cell>
          <cell r="H156">
            <v>4730</v>
          </cell>
        </row>
        <row r="157">
          <cell r="C157" t="str">
            <v xml:space="preserve">JUREK </v>
          </cell>
          <cell r="D157" t="str">
            <v>MARIAN</v>
          </cell>
          <cell r="E157">
            <v>1</v>
          </cell>
          <cell r="F157" t="str">
            <v>Inżynier Utrzymania Urządzeń II</v>
          </cell>
          <cell r="G157" t="str">
            <v>L</v>
          </cell>
          <cell r="H157">
            <v>4206</v>
          </cell>
        </row>
        <row r="158">
          <cell r="C158" t="str">
            <v>JURKÓW</v>
          </cell>
          <cell r="D158" t="str">
            <v>ROBERT</v>
          </cell>
          <cell r="E158">
            <v>1</v>
          </cell>
          <cell r="F158" t="str">
            <v>ANAlityk Systemowy II</v>
          </cell>
          <cell r="G158" t="str">
            <v>I</v>
          </cell>
          <cell r="H158">
            <v>3300</v>
          </cell>
        </row>
        <row r="159">
          <cell r="C159" t="str">
            <v>KACPROWICZ</v>
          </cell>
          <cell r="D159" t="str">
            <v>TOMASZ</v>
          </cell>
          <cell r="E159">
            <v>1</v>
          </cell>
          <cell r="F159" t="str">
            <v>Analityk Systemowy I</v>
          </cell>
          <cell r="G159" t="str">
            <v>G</v>
          </cell>
          <cell r="H159">
            <v>2700</v>
          </cell>
        </row>
        <row r="160">
          <cell r="C160" t="str">
            <v xml:space="preserve">KACZANOWSKI AN </v>
          </cell>
          <cell r="D160" t="str">
            <v xml:space="preserve">ANDRZEJ </v>
          </cell>
          <cell r="E160">
            <v>1</v>
          </cell>
          <cell r="F160" t="str">
            <v>Główny Dyspozytor Systemu KDM-DIR</v>
          </cell>
          <cell r="G160" t="str">
            <v>N</v>
          </cell>
          <cell r="H160">
            <v>6422</v>
          </cell>
        </row>
        <row r="161">
          <cell r="C161" t="str">
            <v xml:space="preserve">KACZANOWSKI AD </v>
          </cell>
          <cell r="D161" t="str">
            <v>ADAM</v>
          </cell>
          <cell r="E161">
            <v>1</v>
          </cell>
          <cell r="F161" t="str">
            <v>Kier. Wydz. Programowania Rozwoju KSE</v>
          </cell>
          <cell r="G161" t="str">
            <v>N</v>
          </cell>
          <cell r="H161">
            <v>6920</v>
          </cell>
        </row>
        <row r="162">
          <cell r="C162" t="str">
            <v xml:space="preserve">KACZMAREK </v>
          </cell>
          <cell r="D162" t="str">
            <v>KRYSTYNA</v>
          </cell>
          <cell r="E162">
            <v>1</v>
          </cell>
          <cell r="F162" t="str">
            <v>Inspektor Utrzymania Urządzeń I</v>
          </cell>
          <cell r="G162" t="str">
            <v>I</v>
          </cell>
          <cell r="H162">
            <v>3000</v>
          </cell>
        </row>
        <row r="163">
          <cell r="C163" t="str">
            <v>KALINOWSKI TA</v>
          </cell>
          <cell r="D163" t="str">
            <v xml:space="preserve">TADEUSZ </v>
          </cell>
          <cell r="E163">
            <v>1</v>
          </cell>
          <cell r="F163" t="str">
            <v>Inspektor Utrzymania Urządzeń II</v>
          </cell>
          <cell r="G163" t="str">
            <v>J</v>
          </cell>
          <cell r="H163">
            <v>3600</v>
          </cell>
        </row>
        <row r="164">
          <cell r="C164" t="str">
            <v xml:space="preserve">KALINOWSKI KR </v>
          </cell>
          <cell r="D164" t="str">
            <v xml:space="preserve">KRZYSZTOF </v>
          </cell>
          <cell r="E164">
            <v>1</v>
          </cell>
          <cell r="F164" t="str">
            <v>Inspektor Inwestycji</v>
          </cell>
          <cell r="G164" t="str">
            <v>I</v>
          </cell>
          <cell r="H164">
            <v>2445</v>
          </cell>
        </row>
        <row r="165">
          <cell r="C165" t="str">
            <v>KAŁUŻEWSKA</v>
          </cell>
          <cell r="D165" t="str">
            <v xml:space="preserve">BARBARA </v>
          </cell>
          <cell r="E165">
            <v>1</v>
          </cell>
          <cell r="F165" t="str">
            <v>Ekonomista II</v>
          </cell>
          <cell r="G165" t="str">
            <v>L</v>
          </cell>
          <cell r="H165">
            <v>4260</v>
          </cell>
        </row>
        <row r="166">
          <cell r="C166" t="str">
            <v>KAMIŃSKA AN</v>
          </cell>
          <cell r="D166" t="str">
            <v>ANNA</v>
          </cell>
          <cell r="E166">
            <v>1</v>
          </cell>
          <cell r="F166" t="str">
            <v>Finansista I</v>
          </cell>
          <cell r="G166" t="str">
            <v>I</v>
          </cell>
          <cell r="H166">
            <v>2880</v>
          </cell>
        </row>
        <row r="167">
          <cell r="C167" t="str">
            <v>KAMIŃSKA GR</v>
          </cell>
          <cell r="D167" t="str">
            <v xml:space="preserve">GRAŻYNA </v>
          </cell>
          <cell r="E167">
            <v>1</v>
          </cell>
          <cell r="F167" t="str">
            <v>Audytor</v>
          </cell>
          <cell r="G167" t="str">
            <v>L</v>
          </cell>
          <cell r="H167">
            <v>4400</v>
          </cell>
        </row>
        <row r="168">
          <cell r="C168" t="str">
            <v>KAMIŃSKA JA</v>
          </cell>
          <cell r="D168" t="str">
            <v>JANINA</v>
          </cell>
          <cell r="E168">
            <v>1</v>
          </cell>
          <cell r="F168" t="str">
            <v>Ekonomista II</v>
          </cell>
          <cell r="G168" t="str">
            <v>L</v>
          </cell>
          <cell r="H168">
            <v>3492</v>
          </cell>
        </row>
        <row r="169">
          <cell r="C169" t="str">
            <v>KAMIŃSKI</v>
          </cell>
          <cell r="D169" t="str">
            <v xml:space="preserve">RYSZARD </v>
          </cell>
          <cell r="E169">
            <v>1</v>
          </cell>
          <cell r="F169" t="str">
            <v>Inżynier Utrzymania Urządzeń III</v>
          </cell>
          <cell r="G169" t="str">
            <v>M</v>
          </cell>
          <cell r="H169">
            <v>5350</v>
          </cell>
        </row>
        <row r="170">
          <cell r="C170" t="str">
            <v xml:space="preserve">KANIA </v>
          </cell>
          <cell r="D170" t="str">
            <v>MARIAN</v>
          </cell>
          <cell r="E170">
            <v>1</v>
          </cell>
          <cell r="F170" t="str">
            <v>Handlowiec III</v>
          </cell>
          <cell r="G170" t="str">
            <v>K</v>
          </cell>
          <cell r="H170">
            <v>3366</v>
          </cell>
        </row>
        <row r="171">
          <cell r="C171" t="str">
            <v xml:space="preserve">KAPTURZAK </v>
          </cell>
          <cell r="D171" t="str">
            <v xml:space="preserve">EWA </v>
          </cell>
          <cell r="E171">
            <v>1</v>
          </cell>
          <cell r="F171" t="str">
            <v>Inspektor II</v>
          </cell>
          <cell r="G171" t="str">
            <v>H</v>
          </cell>
          <cell r="H171">
            <v>2900</v>
          </cell>
        </row>
        <row r="172">
          <cell r="C172" t="str">
            <v>KARLICKI</v>
          </cell>
          <cell r="D172" t="str">
            <v xml:space="preserve">MAREK </v>
          </cell>
          <cell r="E172">
            <v>1</v>
          </cell>
          <cell r="F172" t="str">
            <v>Inżynier Utrzymania Urządzeń I</v>
          </cell>
          <cell r="G172" t="str">
            <v>K</v>
          </cell>
          <cell r="H172">
            <v>3592</v>
          </cell>
        </row>
        <row r="173">
          <cell r="C173" t="str">
            <v>KARMAN</v>
          </cell>
          <cell r="D173" t="str">
            <v xml:space="preserve">JACEK </v>
          </cell>
          <cell r="E173">
            <v>1</v>
          </cell>
          <cell r="F173" t="str">
            <v>Finansista II</v>
          </cell>
          <cell r="G173" t="str">
            <v>L</v>
          </cell>
          <cell r="H173">
            <v>4250</v>
          </cell>
        </row>
        <row r="174">
          <cell r="C174" t="str">
            <v>KARNASIEWICZ</v>
          </cell>
          <cell r="D174" t="str">
            <v>WIESŁAW</v>
          </cell>
          <cell r="E174">
            <v>1</v>
          </cell>
          <cell r="F174" t="str">
            <v>Inspektor II</v>
          </cell>
          <cell r="G174" t="str">
            <v>H</v>
          </cell>
          <cell r="H174">
            <v>2709</v>
          </cell>
        </row>
        <row r="175">
          <cell r="C175" t="str">
            <v xml:space="preserve">KARPIŃSKA </v>
          </cell>
          <cell r="D175" t="str">
            <v>ELŻBIETA</v>
          </cell>
          <cell r="E175">
            <v>1</v>
          </cell>
          <cell r="F175" t="str">
            <v>Finansista III</v>
          </cell>
          <cell r="G175" t="str">
            <v>M</v>
          </cell>
          <cell r="H175">
            <v>5814</v>
          </cell>
        </row>
        <row r="176">
          <cell r="C176" t="str">
            <v xml:space="preserve">KAWECKA </v>
          </cell>
          <cell r="D176" t="str">
            <v xml:space="preserve">WANDA </v>
          </cell>
          <cell r="E176">
            <v>1</v>
          </cell>
          <cell r="F176" t="str">
            <v>Prac.Rozliczeń Handlowych III</v>
          </cell>
          <cell r="G176" t="str">
            <v>I</v>
          </cell>
          <cell r="H176">
            <v>3750</v>
          </cell>
        </row>
        <row r="177">
          <cell r="C177" t="str">
            <v xml:space="preserve">KĘDZIOREK </v>
          </cell>
          <cell r="D177" t="str">
            <v xml:space="preserve">JADWIGA </v>
          </cell>
          <cell r="E177">
            <v>1</v>
          </cell>
          <cell r="F177" t="str">
            <v>Analityk Systemowy I</v>
          </cell>
          <cell r="G177" t="str">
            <v>G</v>
          </cell>
          <cell r="H177">
            <v>2725</v>
          </cell>
        </row>
        <row r="178">
          <cell r="C178" t="str">
            <v xml:space="preserve">KIRPSZA </v>
          </cell>
          <cell r="D178" t="str">
            <v>DANUTA</v>
          </cell>
          <cell r="E178">
            <v>1</v>
          </cell>
          <cell r="F178" t="str">
            <v>Kontroler Wydziałowy</v>
          </cell>
          <cell r="G178" t="str">
            <v>K</v>
          </cell>
          <cell r="H178">
            <v>3270</v>
          </cell>
        </row>
        <row r="179">
          <cell r="C179" t="str">
            <v>KLIMEK</v>
          </cell>
          <cell r="D179" t="str">
            <v>MONIKA</v>
          </cell>
          <cell r="E179">
            <v>1</v>
          </cell>
          <cell r="F179" t="str">
            <v>Inspektor I</v>
          </cell>
          <cell r="G179" t="str">
            <v>F</v>
          </cell>
          <cell r="H179">
            <v>2394</v>
          </cell>
        </row>
        <row r="180">
          <cell r="C180" t="str">
            <v xml:space="preserve">KLOCH </v>
          </cell>
          <cell r="D180" t="str">
            <v>WIOLETTA</v>
          </cell>
          <cell r="E180">
            <v>1</v>
          </cell>
          <cell r="F180" t="str">
            <v>Kontroler Wydziałowy</v>
          </cell>
          <cell r="G180" t="str">
            <v>K</v>
          </cell>
          <cell r="H180">
            <v>3100</v>
          </cell>
        </row>
        <row r="181">
          <cell r="C181" t="str">
            <v xml:space="preserve">KOCEWIAK-MALINOWSKA </v>
          </cell>
          <cell r="D181" t="str">
            <v>EMILIA</v>
          </cell>
          <cell r="E181">
            <v>1</v>
          </cell>
          <cell r="F181" t="str">
            <v>Koordynator ds. Inwestycji I</v>
          </cell>
          <cell r="G181" t="str">
            <v>K</v>
          </cell>
          <cell r="H181">
            <v>3456</v>
          </cell>
        </row>
        <row r="182">
          <cell r="C182" t="str">
            <v>KOCJAN-OSICA</v>
          </cell>
          <cell r="D182" t="str">
            <v>JANINA</v>
          </cell>
          <cell r="E182">
            <v>1</v>
          </cell>
          <cell r="F182" t="str">
            <v>Inspektor I</v>
          </cell>
          <cell r="G182" t="str">
            <v>F</v>
          </cell>
          <cell r="H182">
            <v>2357</v>
          </cell>
        </row>
        <row r="183">
          <cell r="C183" t="str">
            <v>KOMOSA</v>
          </cell>
          <cell r="D183" t="str">
            <v>PIOTR</v>
          </cell>
          <cell r="E183">
            <v>1</v>
          </cell>
          <cell r="F183" t="str">
            <v>Ekonomista I</v>
          </cell>
          <cell r="G183" t="str">
            <v>J</v>
          </cell>
          <cell r="H183">
            <v>3850</v>
          </cell>
        </row>
        <row r="184">
          <cell r="C184" t="str">
            <v>KONDEJ</v>
          </cell>
          <cell r="D184" t="str">
            <v>LEON</v>
          </cell>
          <cell r="E184">
            <v>1</v>
          </cell>
          <cell r="F184" t="str">
            <v>Inżynier EAZ III</v>
          </cell>
          <cell r="G184" t="str">
            <v>L</v>
          </cell>
          <cell r="H184">
            <v>4777</v>
          </cell>
        </row>
        <row r="185">
          <cell r="C185" t="str">
            <v xml:space="preserve">KORDOWIECKA </v>
          </cell>
          <cell r="D185" t="str">
            <v xml:space="preserve">ANETA </v>
          </cell>
          <cell r="E185">
            <v>1</v>
          </cell>
          <cell r="F185" t="str">
            <v>Księgowy I</v>
          </cell>
          <cell r="G185" t="str">
            <v>G</v>
          </cell>
          <cell r="H185">
            <v>2400</v>
          </cell>
        </row>
        <row r="186">
          <cell r="C186" t="str">
            <v>KORNACKA</v>
          </cell>
          <cell r="D186" t="str">
            <v>ELŻBIETA</v>
          </cell>
          <cell r="E186">
            <v>1</v>
          </cell>
          <cell r="F186" t="str">
            <v>Audytor</v>
          </cell>
          <cell r="G186" t="str">
            <v>L</v>
          </cell>
          <cell r="H186">
            <v>4900</v>
          </cell>
        </row>
        <row r="187">
          <cell r="C187" t="str">
            <v>KORNAKIEWICZ</v>
          </cell>
          <cell r="D187" t="str">
            <v>MARTA</v>
          </cell>
          <cell r="E187">
            <v>1</v>
          </cell>
          <cell r="F187" t="str">
            <v>Inspektor I</v>
          </cell>
          <cell r="G187" t="str">
            <v>F</v>
          </cell>
          <cell r="H187">
            <v>2000</v>
          </cell>
        </row>
        <row r="188">
          <cell r="C188" t="str">
            <v>KORNICKI</v>
          </cell>
          <cell r="D188" t="str">
            <v xml:space="preserve">MAREK </v>
          </cell>
          <cell r="E188">
            <v>1</v>
          </cell>
          <cell r="F188" t="str">
            <v>Dyspozytor Systemu KDM-DIR</v>
          </cell>
          <cell r="G188" t="str">
            <v>M</v>
          </cell>
          <cell r="H188">
            <v>4919</v>
          </cell>
        </row>
        <row r="189">
          <cell r="C189" t="str">
            <v xml:space="preserve">KOSIARSKI </v>
          </cell>
          <cell r="D189" t="str">
            <v xml:space="preserve">RYSZARD </v>
          </cell>
          <cell r="E189">
            <v>1</v>
          </cell>
          <cell r="F189" t="str">
            <v>Teleinformatyk II</v>
          </cell>
          <cell r="G189" t="str">
            <v>K</v>
          </cell>
          <cell r="H189">
            <v>3935</v>
          </cell>
        </row>
        <row r="190">
          <cell r="C190" t="str">
            <v xml:space="preserve">KOSTANIAK </v>
          </cell>
          <cell r="D190" t="str">
            <v xml:space="preserve">KAZIMIERA </v>
          </cell>
          <cell r="E190">
            <v>1</v>
          </cell>
          <cell r="F190" t="str">
            <v>Referent Techniczny</v>
          </cell>
          <cell r="G190" t="str">
            <v>E</v>
          </cell>
          <cell r="H190">
            <v>2093</v>
          </cell>
        </row>
        <row r="191">
          <cell r="C191" t="str">
            <v xml:space="preserve">KOSTARSKA </v>
          </cell>
          <cell r="D191" t="str">
            <v xml:space="preserve">IWONA </v>
          </cell>
          <cell r="E191">
            <v>1</v>
          </cell>
          <cell r="F191" t="str">
            <v>Prac. Rozliczeń Handlowych I</v>
          </cell>
          <cell r="G191" t="str">
            <v>E</v>
          </cell>
          <cell r="H191">
            <v>2640</v>
          </cell>
        </row>
        <row r="192">
          <cell r="C192" t="str">
            <v xml:space="preserve">KOSTRZYŃSKA </v>
          </cell>
          <cell r="D192" t="str">
            <v xml:space="preserve">KATARZYNA </v>
          </cell>
          <cell r="E192">
            <v>1</v>
          </cell>
          <cell r="F192" t="str">
            <v>Ekonomista II</v>
          </cell>
          <cell r="G192" t="str">
            <v>L</v>
          </cell>
          <cell r="H192">
            <v>4900</v>
          </cell>
        </row>
        <row r="193">
          <cell r="C193" t="str">
            <v xml:space="preserve">KOTKOWSKI </v>
          </cell>
          <cell r="D193" t="str">
            <v>ALBERT</v>
          </cell>
          <cell r="E193">
            <v>1</v>
          </cell>
          <cell r="F193" t="str">
            <v>Administrator Systemu II</v>
          </cell>
          <cell r="G193" t="str">
            <v>K</v>
          </cell>
          <cell r="H193">
            <v>5150</v>
          </cell>
        </row>
        <row r="194">
          <cell r="C194" t="str">
            <v xml:space="preserve">KOWALCZYK KA </v>
          </cell>
          <cell r="D194" t="str">
            <v xml:space="preserve">KATARZYNA </v>
          </cell>
          <cell r="E194">
            <v>1</v>
          </cell>
          <cell r="F194" t="str">
            <v>Sekretarka II</v>
          </cell>
          <cell r="G194" t="str">
            <v>F</v>
          </cell>
          <cell r="H194">
            <v>1971</v>
          </cell>
        </row>
        <row r="195">
          <cell r="C195" t="str">
            <v xml:space="preserve">KOWALCZYK GR </v>
          </cell>
          <cell r="D195" t="str">
            <v xml:space="preserve">GRAŻYNA </v>
          </cell>
          <cell r="E195">
            <v>1</v>
          </cell>
          <cell r="F195" t="str">
            <v>Księgowy II</v>
          </cell>
          <cell r="G195" t="str">
            <v>I</v>
          </cell>
          <cell r="H195">
            <v>2850</v>
          </cell>
        </row>
        <row r="196">
          <cell r="C196" t="str">
            <v xml:space="preserve">KOWALIK </v>
          </cell>
          <cell r="D196" t="str">
            <v xml:space="preserve">JACEK </v>
          </cell>
          <cell r="E196">
            <v>1</v>
          </cell>
          <cell r="F196" t="str">
            <v>Główny Dyspozytor Systemu KDM-DIR</v>
          </cell>
          <cell r="G196" t="str">
            <v>N</v>
          </cell>
          <cell r="H196">
            <v>6701</v>
          </cell>
        </row>
        <row r="197">
          <cell r="C197" t="str">
            <v>KOZDROŃSKA</v>
          </cell>
          <cell r="D197" t="str">
            <v>ELŻBIETA</v>
          </cell>
          <cell r="E197">
            <v>0.75</v>
          </cell>
          <cell r="F197" t="str">
            <v>Analityk Systemowy III</v>
          </cell>
          <cell r="G197" t="str">
            <v>K</v>
          </cell>
          <cell r="H197">
            <v>3000</v>
          </cell>
        </row>
        <row r="198">
          <cell r="C198" t="str">
            <v>KOZERA</v>
          </cell>
          <cell r="D198" t="str">
            <v>WOJCIECH</v>
          </cell>
          <cell r="E198">
            <v>1</v>
          </cell>
          <cell r="F198" t="str">
            <v>Księgowy II</v>
          </cell>
          <cell r="G198" t="str">
            <v>I</v>
          </cell>
          <cell r="H198">
            <v>3000</v>
          </cell>
        </row>
        <row r="199">
          <cell r="C199" t="str">
            <v xml:space="preserve">KOZIK </v>
          </cell>
          <cell r="D199" t="str">
            <v>ŁUKASZ</v>
          </cell>
          <cell r="E199">
            <v>1</v>
          </cell>
          <cell r="F199" t="str">
            <v>Ekonomista I</v>
          </cell>
          <cell r="G199" t="str">
            <v>J</v>
          </cell>
          <cell r="H199">
            <v>3450</v>
          </cell>
        </row>
        <row r="200">
          <cell r="C200" t="str">
            <v xml:space="preserve">KOZŁOWSKA </v>
          </cell>
          <cell r="D200" t="str">
            <v>DOROTA</v>
          </cell>
          <cell r="E200">
            <v>1</v>
          </cell>
          <cell r="F200" t="str">
            <v>Stażysta z wyższym wykszt.</v>
          </cell>
          <cell r="G200" t="str">
            <v>G</v>
          </cell>
          <cell r="H200">
            <v>2160</v>
          </cell>
        </row>
        <row r="201">
          <cell r="C201" t="str">
            <v xml:space="preserve">KOZŁOWSKI </v>
          </cell>
          <cell r="D201" t="str">
            <v>ZBIGNIEW</v>
          </cell>
          <cell r="E201">
            <v>1</v>
          </cell>
          <cell r="F201" t="str">
            <v>Inżynier Systemu III</v>
          </cell>
          <cell r="G201" t="str">
            <v>M</v>
          </cell>
          <cell r="H201">
            <v>5000</v>
          </cell>
        </row>
        <row r="202">
          <cell r="C202" t="str">
            <v xml:space="preserve">KOŻUCHOWSKI </v>
          </cell>
          <cell r="D202" t="str">
            <v xml:space="preserve">ANDRZEJ </v>
          </cell>
          <cell r="E202">
            <v>1</v>
          </cell>
          <cell r="F202" t="str">
            <v>Kierownik Wydziału DYSTER</v>
          </cell>
          <cell r="G202" t="str">
            <v>N</v>
          </cell>
          <cell r="H202">
            <v>6500</v>
          </cell>
        </row>
        <row r="203">
          <cell r="C203" t="str">
            <v>KRASSOWSKI</v>
          </cell>
          <cell r="D203" t="str">
            <v xml:space="preserve">KRZYSZTOF </v>
          </cell>
          <cell r="E203">
            <v>1</v>
          </cell>
          <cell r="F203" t="str">
            <v>Pracownik Ochrony II</v>
          </cell>
          <cell r="G203" t="str">
            <v>E</v>
          </cell>
          <cell r="H203">
            <v>1850</v>
          </cell>
        </row>
        <row r="204">
          <cell r="C204" t="str">
            <v>KRAWCZYK ZO</v>
          </cell>
          <cell r="D204" t="str">
            <v>ZOFIA</v>
          </cell>
          <cell r="E204">
            <v>1</v>
          </cell>
          <cell r="F204" t="str">
            <v>Kontroler Wewnętrzny I</v>
          </cell>
          <cell r="G204" t="str">
            <v>H</v>
          </cell>
          <cell r="H204">
            <v>2630</v>
          </cell>
        </row>
        <row r="205">
          <cell r="C205" t="str">
            <v>KRAWCZYK EW</v>
          </cell>
          <cell r="D205" t="str">
            <v xml:space="preserve">EWA </v>
          </cell>
          <cell r="E205">
            <v>1</v>
          </cell>
          <cell r="F205" t="str">
            <v>Analityk Systemowy II</v>
          </cell>
          <cell r="G205" t="str">
            <v>I</v>
          </cell>
          <cell r="H205">
            <v>3000</v>
          </cell>
        </row>
        <row r="206">
          <cell r="C206" t="str">
            <v xml:space="preserve">Krawczyński </v>
          </cell>
          <cell r="D206" t="str">
            <v xml:space="preserve">JACEK </v>
          </cell>
          <cell r="E206">
            <v>1</v>
          </cell>
          <cell r="F206" t="str">
            <v>DORADCA ZARZĄDU DS. WSPÓŁPRACY ZE ZWIĄZKAMI ZAWOD.</v>
          </cell>
          <cell r="G206" t="str">
            <v>N</v>
          </cell>
          <cell r="H206">
            <v>7450</v>
          </cell>
        </row>
        <row r="207">
          <cell r="C207" t="str">
            <v xml:space="preserve">KRAWIECKA </v>
          </cell>
          <cell r="D207" t="str">
            <v>DANUTA</v>
          </cell>
          <cell r="E207">
            <v>1</v>
          </cell>
          <cell r="F207" t="str">
            <v>Pracownik Księgowości II</v>
          </cell>
          <cell r="G207" t="str">
            <v>E</v>
          </cell>
          <cell r="H207">
            <v>2024</v>
          </cell>
        </row>
        <row r="208">
          <cell r="C208" t="str">
            <v xml:space="preserve">KRYGIER </v>
          </cell>
          <cell r="D208" t="str">
            <v>HELENA</v>
          </cell>
          <cell r="E208">
            <v>0.75</v>
          </cell>
          <cell r="F208" t="str">
            <v>Asystent Zarządu II</v>
          </cell>
          <cell r="G208" t="str">
            <v>I</v>
          </cell>
          <cell r="H208">
            <v>2365</v>
          </cell>
        </row>
        <row r="209">
          <cell r="C209" t="str">
            <v xml:space="preserve">KRZYSZTOSZEK-SOBOTA </v>
          </cell>
          <cell r="D209" t="str">
            <v xml:space="preserve">GRAŻYNA </v>
          </cell>
          <cell r="E209">
            <v>1</v>
          </cell>
          <cell r="F209" t="str">
            <v>Ekonomista III</v>
          </cell>
          <cell r="G209" t="str">
            <v>M</v>
          </cell>
          <cell r="H209">
            <v>4548</v>
          </cell>
        </row>
        <row r="210">
          <cell r="C210" t="str">
            <v>KUCZKOWSKA</v>
          </cell>
          <cell r="D210" t="str">
            <v xml:space="preserve">IRENA </v>
          </cell>
          <cell r="E210">
            <v>1</v>
          </cell>
          <cell r="F210" t="str">
            <v>Inżynier Utrzymania Urządzeń III</v>
          </cell>
          <cell r="G210" t="str">
            <v>M</v>
          </cell>
          <cell r="H210">
            <v>4998</v>
          </cell>
        </row>
        <row r="211">
          <cell r="C211" t="str">
            <v xml:space="preserve">KUCZYŃSKI </v>
          </cell>
          <cell r="D211" t="str">
            <v xml:space="preserve">RAFAŁ </v>
          </cell>
          <cell r="E211">
            <v>1</v>
          </cell>
          <cell r="F211" t="str">
            <v>Inżynier Systemu III</v>
          </cell>
          <cell r="G211" t="str">
            <v>M</v>
          </cell>
          <cell r="H211">
            <v>5000</v>
          </cell>
        </row>
        <row r="212">
          <cell r="C212" t="str">
            <v>KUJAWA  DA</v>
          </cell>
          <cell r="D212" t="str">
            <v>DANUTA</v>
          </cell>
          <cell r="E212">
            <v>1</v>
          </cell>
          <cell r="F212" t="str">
            <v>Inżynier EAZ IV</v>
          </cell>
          <cell r="G212" t="str">
            <v>M</v>
          </cell>
          <cell r="H212">
            <v>4888</v>
          </cell>
        </row>
        <row r="213">
          <cell r="C213" t="str">
            <v>KUJAWA GR</v>
          </cell>
          <cell r="D213" t="str">
            <v>GRZEGORZ</v>
          </cell>
          <cell r="E213">
            <v>1</v>
          </cell>
          <cell r="F213" t="str">
            <v>Teleinformatyk IV</v>
          </cell>
          <cell r="G213" t="str">
            <v>M</v>
          </cell>
          <cell r="H213">
            <v>5350</v>
          </cell>
        </row>
        <row r="214">
          <cell r="C214" t="str">
            <v xml:space="preserve">KUKLA </v>
          </cell>
          <cell r="D214" t="str">
            <v xml:space="preserve">JÓZEF </v>
          </cell>
          <cell r="E214">
            <v>1</v>
          </cell>
          <cell r="F214" t="str">
            <v>Inżynier Systemu II</v>
          </cell>
          <cell r="G214" t="str">
            <v>L</v>
          </cell>
          <cell r="H214">
            <v>4800</v>
          </cell>
        </row>
        <row r="215">
          <cell r="C215" t="str">
            <v xml:space="preserve">KUKUŁKA </v>
          </cell>
          <cell r="D215" t="str">
            <v>MARYLA</v>
          </cell>
          <cell r="E215">
            <v>1</v>
          </cell>
          <cell r="F215" t="str">
            <v>Sekretarka II</v>
          </cell>
          <cell r="G215" t="str">
            <v>F</v>
          </cell>
          <cell r="H215">
            <v>2500</v>
          </cell>
        </row>
        <row r="216">
          <cell r="C216" t="str">
            <v xml:space="preserve">KURAN </v>
          </cell>
          <cell r="D216" t="str">
            <v xml:space="preserve">EWA </v>
          </cell>
          <cell r="E216">
            <v>1</v>
          </cell>
          <cell r="F216" t="str">
            <v>Inspektor II</v>
          </cell>
          <cell r="G216" t="str">
            <v>H</v>
          </cell>
          <cell r="H216">
            <v>2733</v>
          </cell>
        </row>
        <row r="217">
          <cell r="C217" t="str">
            <v xml:space="preserve">KUREK </v>
          </cell>
          <cell r="D217" t="str">
            <v>TERESA</v>
          </cell>
          <cell r="E217">
            <v>1</v>
          </cell>
          <cell r="F217" t="str">
            <v>Handlowiec IV</v>
          </cell>
          <cell r="G217" t="str">
            <v>M</v>
          </cell>
          <cell r="H217">
            <v>4780</v>
          </cell>
        </row>
        <row r="218">
          <cell r="C218" t="str">
            <v xml:space="preserve">KUŹMICZ </v>
          </cell>
          <cell r="D218" t="str">
            <v>ALEKSANDER</v>
          </cell>
          <cell r="E218">
            <v>1</v>
          </cell>
          <cell r="F218" t="str">
            <v>Ekonomista I</v>
          </cell>
          <cell r="G218" t="str">
            <v>J</v>
          </cell>
          <cell r="H218">
            <v>3200</v>
          </cell>
        </row>
        <row r="219">
          <cell r="C219" t="str">
            <v xml:space="preserve">KWIATKOWSKA </v>
          </cell>
          <cell r="D219" t="str">
            <v xml:space="preserve">BARBARA </v>
          </cell>
          <cell r="E219">
            <v>1</v>
          </cell>
          <cell r="F219" t="str">
            <v>Analityk Systemowy I</v>
          </cell>
          <cell r="G219" t="str">
            <v>G</v>
          </cell>
          <cell r="H219">
            <v>2400</v>
          </cell>
        </row>
        <row r="220">
          <cell r="C220" t="str">
            <v xml:space="preserve">KWIATKOWSKI </v>
          </cell>
          <cell r="D220" t="str">
            <v>MIECZYSŁAW</v>
          </cell>
          <cell r="E220">
            <v>1</v>
          </cell>
          <cell r="F220" t="str">
            <v>Koord. ds. Strategii Rozwoju Elektroenerget.</v>
          </cell>
          <cell r="G220" t="str">
            <v>N</v>
          </cell>
          <cell r="H220">
            <v>6600</v>
          </cell>
        </row>
        <row r="221">
          <cell r="C221" t="str">
            <v xml:space="preserve">LASKOWSKI </v>
          </cell>
          <cell r="D221" t="str">
            <v>MARCIN</v>
          </cell>
          <cell r="E221">
            <v>1</v>
          </cell>
          <cell r="F221" t="str">
            <v>Inspektor Inwestycji</v>
          </cell>
          <cell r="G221" t="str">
            <v>I</v>
          </cell>
          <cell r="H221">
            <v>3300</v>
          </cell>
        </row>
        <row r="222">
          <cell r="C222" t="str">
            <v xml:space="preserve">LASOCKI </v>
          </cell>
          <cell r="D222" t="str">
            <v>ROBERT</v>
          </cell>
          <cell r="E222">
            <v>1</v>
          </cell>
          <cell r="F222" t="str">
            <v>Inspektor I</v>
          </cell>
          <cell r="G222" t="str">
            <v>F</v>
          </cell>
          <cell r="H222">
            <v>2500</v>
          </cell>
        </row>
        <row r="223">
          <cell r="C223" t="str">
            <v>LASOTA</v>
          </cell>
          <cell r="D223" t="str">
            <v>STEFAN</v>
          </cell>
          <cell r="E223">
            <v>1</v>
          </cell>
          <cell r="F223" t="str">
            <v>Kierownik Wydziału Spraw Obronnych</v>
          </cell>
          <cell r="G223" t="str">
            <v>N</v>
          </cell>
          <cell r="H223">
            <v>7129</v>
          </cell>
        </row>
        <row r="224">
          <cell r="C224" t="str">
            <v xml:space="preserve">LESZCZYŃSKA </v>
          </cell>
          <cell r="D224" t="str">
            <v xml:space="preserve">BARBARA </v>
          </cell>
          <cell r="E224">
            <v>1</v>
          </cell>
          <cell r="F224" t="str">
            <v>Prac. ds. Kadrowych lub Socjalnych I</v>
          </cell>
          <cell r="G224" t="str">
            <v>H</v>
          </cell>
          <cell r="H224">
            <v>3000</v>
          </cell>
        </row>
        <row r="225">
          <cell r="C225" t="str">
            <v xml:space="preserve">LEWANDOWSKA TA </v>
          </cell>
          <cell r="D225" t="str">
            <v>TAMARA</v>
          </cell>
          <cell r="E225">
            <v>1</v>
          </cell>
          <cell r="F225" t="str">
            <v>Inżynier Systemu III</v>
          </cell>
          <cell r="G225" t="str">
            <v>M</v>
          </cell>
          <cell r="H225">
            <v>5400</v>
          </cell>
        </row>
        <row r="226">
          <cell r="C226" t="str">
            <v xml:space="preserve">LEWANDOWSKA MA </v>
          </cell>
          <cell r="D226" t="str">
            <v xml:space="preserve">MARIA </v>
          </cell>
          <cell r="E226">
            <v>1</v>
          </cell>
          <cell r="F226" t="str">
            <v>Koordynator Obszaru Zarządzania i Nadzoru Właścicielskiego</v>
          </cell>
          <cell r="G226" t="str">
            <v>M</v>
          </cell>
          <cell r="H226">
            <v>5800</v>
          </cell>
        </row>
        <row r="227">
          <cell r="C227" t="str">
            <v xml:space="preserve">LEWANDOWSKA KR </v>
          </cell>
          <cell r="D227" t="str">
            <v>KRYSTYNA</v>
          </cell>
          <cell r="E227">
            <v>1</v>
          </cell>
          <cell r="F227" t="str">
            <v>Ekonomista III</v>
          </cell>
          <cell r="G227" t="str">
            <v>M</v>
          </cell>
          <cell r="H227">
            <v>4548</v>
          </cell>
        </row>
        <row r="228">
          <cell r="C228" t="str">
            <v xml:space="preserve">LEWANDOWSKI </v>
          </cell>
          <cell r="D228" t="str">
            <v>WŁODZIMIERZ</v>
          </cell>
          <cell r="E228">
            <v>1</v>
          </cell>
          <cell r="F228" t="str">
            <v>Kierownik Obsz. Zadaniowego</v>
          </cell>
          <cell r="G228" t="str">
            <v>O</v>
          </cell>
          <cell r="H228">
            <v>8200</v>
          </cell>
        </row>
        <row r="229">
          <cell r="C229" t="str">
            <v xml:space="preserve">ŁABIGA-WĘGIEL </v>
          </cell>
          <cell r="D229" t="str">
            <v>MARZENA</v>
          </cell>
          <cell r="E229">
            <v>1</v>
          </cell>
          <cell r="F229" t="str">
            <v>Handlowiec I</v>
          </cell>
          <cell r="G229" t="str">
            <v>E</v>
          </cell>
          <cell r="H229">
            <v>2460</v>
          </cell>
        </row>
        <row r="230">
          <cell r="C230" t="str">
            <v>ŁAŁOWSKA</v>
          </cell>
          <cell r="D230" t="str">
            <v>ELŻBIETA</v>
          </cell>
          <cell r="E230">
            <v>1</v>
          </cell>
          <cell r="F230" t="str">
            <v>Prac. Rozliczeń Handlowych II</v>
          </cell>
          <cell r="G230" t="str">
            <v>G</v>
          </cell>
          <cell r="H230">
            <v>2558</v>
          </cell>
        </row>
        <row r="231">
          <cell r="C231" t="str">
            <v>ŁOMYSZ</v>
          </cell>
          <cell r="D231" t="str">
            <v>MIROSŁAW</v>
          </cell>
          <cell r="E231">
            <v>1</v>
          </cell>
          <cell r="F231" t="str">
            <v>Teleinformatyk I</v>
          </cell>
          <cell r="G231" t="str">
            <v>J</v>
          </cell>
          <cell r="H231">
            <v>3500</v>
          </cell>
        </row>
        <row r="232">
          <cell r="C232" t="str">
            <v>ŁOPATKO KAT</v>
          </cell>
          <cell r="D232" t="str">
            <v xml:space="preserve">KATARZYNA </v>
          </cell>
          <cell r="E232">
            <v>1</v>
          </cell>
          <cell r="F232" t="str">
            <v>Ekonomista I</v>
          </cell>
          <cell r="G232" t="str">
            <v>J</v>
          </cell>
          <cell r="H232">
            <v>3100</v>
          </cell>
        </row>
        <row r="233">
          <cell r="C233" t="str">
            <v xml:space="preserve">ŁOPATKO KAM </v>
          </cell>
          <cell r="D233" t="str">
            <v xml:space="preserve">KAMIL </v>
          </cell>
          <cell r="E233">
            <v>1</v>
          </cell>
          <cell r="F233" t="str">
            <v>Inspektor I</v>
          </cell>
          <cell r="G233" t="str">
            <v>F</v>
          </cell>
          <cell r="H233">
            <v>2675</v>
          </cell>
        </row>
        <row r="234">
          <cell r="C234" t="str">
            <v>ŁOZIŃSKI</v>
          </cell>
          <cell r="D234" t="str">
            <v xml:space="preserve">KRZYSZTOF </v>
          </cell>
          <cell r="E234">
            <v>1</v>
          </cell>
          <cell r="F234" t="str">
            <v>Dyrektor Zadania Inwestycyjnego</v>
          </cell>
          <cell r="G234" t="str">
            <v>N</v>
          </cell>
          <cell r="H234">
            <v>7000</v>
          </cell>
        </row>
        <row r="235">
          <cell r="C235" t="str">
            <v>ŁUKASIAK</v>
          </cell>
          <cell r="D235" t="str">
            <v>ALEKSANDER</v>
          </cell>
          <cell r="E235">
            <v>1</v>
          </cell>
          <cell r="F235" t="str">
            <v>Analityk Systemowy I</v>
          </cell>
          <cell r="G235" t="str">
            <v>G</v>
          </cell>
          <cell r="H235">
            <v>2700</v>
          </cell>
        </row>
        <row r="236">
          <cell r="C236" t="str">
            <v xml:space="preserve">ŁUKASIEWICZ </v>
          </cell>
          <cell r="D236" t="str">
            <v xml:space="preserve">IWONA </v>
          </cell>
          <cell r="E236">
            <v>1</v>
          </cell>
          <cell r="F236" t="str">
            <v>Pracownik Księgowości II</v>
          </cell>
          <cell r="G236" t="str">
            <v>E</v>
          </cell>
          <cell r="H236">
            <v>2008</v>
          </cell>
        </row>
        <row r="237">
          <cell r="C237" t="str">
            <v>ŁUKASZUK</v>
          </cell>
          <cell r="D237" t="str">
            <v xml:space="preserve">IRENA </v>
          </cell>
          <cell r="E237">
            <v>1</v>
          </cell>
          <cell r="F237" t="str">
            <v>Inspektor I</v>
          </cell>
          <cell r="G237" t="str">
            <v>F</v>
          </cell>
          <cell r="H237">
            <v>2375</v>
          </cell>
        </row>
        <row r="238">
          <cell r="C238" t="str">
            <v>ŁUKASZUK-OKARO</v>
          </cell>
          <cell r="D238" t="str">
            <v>DANUTA</v>
          </cell>
          <cell r="E238">
            <v>1</v>
          </cell>
          <cell r="F238" t="str">
            <v>Referent III</v>
          </cell>
          <cell r="G238" t="str">
            <v>E</v>
          </cell>
          <cell r="H238">
            <v>1900</v>
          </cell>
        </row>
        <row r="239">
          <cell r="C239" t="str">
            <v>MACEWICZ</v>
          </cell>
          <cell r="D239" t="str">
            <v xml:space="preserve">ANDRZEJ </v>
          </cell>
          <cell r="E239">
            <v>1</v>
          </cell>
          <cell r="F239" t="str">
            <v>Inspektor Inwestycji</v>
          </cell>
          <cell r="G239" t="str">
            <v>I</v>
          </cell>
          <cell r="H239">
            <v>3256</v>
          </cell>
        </row>
        <row r="240">
          <cell r="C240" t="str">
            <v xml:space="preserve">MACIEJEWSKI </v>
          </cell>
          <cell r="D240" t="str">
            <v xml:space="preserve">ZYGMUNT </v>
          </cell>
          <cell r="E240">
            <v>1</v>
          </cell>
          <cell r="F240" t="str">
            <v>Koordynator ds. Strategii Rozwoju Elektroenergetyki</v>
          </cell>
          <cell r="G240" t="str">
            <v>N</v>
          </cell>
          <cell r="H240">
            <v>7250</v>
          </cell>
        </row>
        <row r="241">
          <cell r="C241" t="str">
            <v xml:space="preserve">MAJKOWSKA </v>
          </cell>
          <cell r="D241" t="str">
            <v xml:space="preserve">BARBARA </v>
          </cell>
          <cell r="E241">
            <v>0.1</v>
          </cell>
          <cell r="F241" t="str">
            <v>Księgowy I</v>
          </cell>
          <cell r="G241" t="str">
            <v>G</v>
          </cell>
          <cell r="H241">
            <v>190</v>
          </cell>
        </row>
        <row r="242">
          <cell r="C242" t="str">
            <v xml:space="preserve">MAJOS </v>
          </cell>
          <cell r="D242" t="str">
            <v>RENATA</v>
          </cell>
          <cell r="E242">
            <v>1</v>
          </cell>
          <cell r="F242" t="str">
            <v>Księgowy III</v>
          </cell>
          <cell r="G242" t="str">
            <v>K</v>
          </cell>
          <cell r="H242">
            <v>4775</v>
          </cell>
        </row>
        <row r="243">
          <cell r="C243" t="str">
            <v>MAKOWSKI</v>
          </cell>
          <cell r="D243" t="str">
            <v xml:space="preserve">JACEK </v>
          </cell>
          <cell r="E243">
            <v>1</v>
          </cell>
          <cell r="F243" t="str">
            <v>Pracownik Ochrony I</v>
          </cell>
          <cell r="G243" t="str">
            <v>C</v>
          </cell>
          <cell r="H243">
            <v>1370</v>
          </cell>
        </row>
        <row r="244">
          <cell r="C244" t="str">
            <v>MALINOWSKA</v>
          </cell>
          <cell r="D244" t="str">
            <v xml:space="preserve">ZOFIA </v>
          </cell>
          <cell r="E244">
            <v>1</v>
          </cell>
          <cell r="F244" t="str">
            <v>Redaktor II</v>
          </cell>
          <cell r="G244" t="str">
            <v>K</v>
          </cell>
          <cell r="H244">
            <v>3687</v>
          </cell>
        </row>
        <row r="245">
          <cell r="C245" t="str">
            <v>MALIŃSKA</v>
          </cell>
          <cell r="D245" t="str">
            <v xml:space="preserve">MAGDALENA </v>
          </cell>
          <cell r="E245">
            <v>1</v>
          </cell>
          <cell r="F245" t="str">
            <v>Inspektor II</v>
          </cell>
          <cell r="G245" t="str">
            <v>H</v>
          </cell>
          <cell r="H245">
            <v>2965</v>
          </cell>
        </row>
        <row r="246">
          <cell r="C246" t="str">
            <v>MAŃK</v>
          </cell>
          <cell r="D246" t="str">
            <v xml:space="preserve">ANDRZEJ </v>
          </cell>
          <cell r="E246">
            <v>1</v>
          </cell>
          <cell r="F246" t="str">
            <v>Inżynier Systemu II</v>
          </cell>
          <cell r="G246" t="str">
            <v>L</v>
          </cell>
          <cell r="H246">
            <v>4300</v>
          </cell>
        </row>
        <row r="247">
          <cell r="C247" t="str">
            <v xml:space="preserve">MARCHEL </v>
          </cell>
          <cell r="D247" t="str">
            <v>ZDZISŁAW</v>
          </cell>
          <cell r="E247">
            <v>1</v>
          </cell>
          <cell r="F247" t="str">
            <v>Ekonomista III</v>
          </cell>
          <cell r="G247" t="str">
            <v>M</v>
          </cell>
          <cell r="H247">
            <v>5630</v>
          </cell>
        </row>
        <row r="248">
          <cell r="C248" t="str">
            <v xml:space="preserve">MARCZAK </v>
          </cell>
          <cell r="D248" t="str">
            <v xml:space="preserve">MARIA </v>
          </cell>
          <cell r="E248">
            <v>1</v>
          </cell>
          <cell r="F248" t="str">
            <v>Pracownik Rachuby Płac III</v>
          </cell>
          <cell r="G248" t="str">
            <v>I</v>
          </cell>
          <cell r="H248">
            <v>3802</v>
          </cell>
        </row>
        <row r="249">
          <cell r="C249" t="str">
            <v xml:space="preserve">MATEŃKO </v>
          </cell>
          <cell r="D249" t="str">
            <v xml:space="preserve">MARIUSZ </v>
          </cell>
          <cell r="E249">
            <v>1</v>
          </cell>
          <cell r="F249" t="str">
            <v>Inspektor Inwestycji</v>
          </cell>
          <cell r="G249" t="str">
            <v>I</v>
          </cell>
          <cell r="H249">
            <v>3256</v>
          </cell>
        </row>
        <row r="250">
          <cell r="C250" t="str">
            <v xml:space="preserve">MATEUSIAK </v>
          </cell>
          <cell r="D250" t="str">
            <v xml:space="preserve">JAN </v>
          </cell>
          <cell r="E250">
            <v>1</v>
          </cell>
          <cell r="F250" t="str">
            <v>Pracownik Ochrony II</v>
          </cell>
          <cell r="G250" t="str">
            <v>E</v>
          </cell>
          <cell r="H250">
            <v>1748</v>
          </cell>
        </row>
        <row r="251">
          <cell r="C251" t="str">
            <v>KOZIEŁ</v>
          </cell>
          <cell r="D251" t="str">
            <v>MAŁGORZATA</v>
          </cell>
          <cell r="E251">
            <v>1</v>
          </cell>
          <cell r="F251" t="str">
            <v>Finansista I</v>
          </cell>
          <cell r="G251" t="str">
            <v>I</v>
          </cell>
          <cell r="H251">
            <v>3050</v>
          </cell>
        </row>
        <row r="252">
          <cell r="C252" t="str">
            <v xml:space="preserve">MIANOWSKA-BEDNARZ </v>
          </cell>
          <cell r="D252" t="str">
            <v>TERESA</v>
          </cell>
          <cell r="E252">
            <v>1</v>
          </cell>
          <cell r="F252" t="str">
            <v>Prac. Rozwoju Zawodowego II</v>
          </cell>
          <cell r="G252" t="str">
            <v>L</v>
          </cell>
          <cell r="H252">
            <v>4480</v>
          </cell>
        </row>
        <row r="253">
          <cell r="C253" t="str">
            <v>MICHALIK</v>
          </cell>
          <cell r="D253" t="str">
            <v xml:space="preserve">ANDRZEJ </v>
          </cell>
          <cell r="E253">
            <v>1</v>
          </cell>
          <cell r="F253" t="str">
            <v>Analityk Systemowy I</v>
          </cell>
          <cell r="G253" t="str">
            <v>G</v>
          </cell>
          <cell r="H253">
            <v>2681</v>
          </cell>
        </row>
        <row r="254">
          <cell r="C254" t="str">
            <v xml:space="preserve">MICHURSKI </v>
          </cell>
          <cell r="D254" t="str">
            <v>MARCIN</v>
          </cell>
          <cell r="E254">
            <v>1</v>
          </cell>
          <cell r="F254" t="str">
            <v>Technik Utrzym. Urządzeń II</v>
          </cell>
          <cell r="G254" t="str">
            <v>G</v>
          </cell>
          <cell r="H254">
            <v>2616</v>
          </cell>
        </row>
        <row r="255">
          <cell r="C255" t="str">
            <v>MIKSZA</v>
          </cell>
          <cell r="D255" t="str">
            <v>KRZYSZTOF</v>
          </cell>
          <cell r="E255">
            <v>1</v>
          </cell>
          <cell r="F255" t="str">
            <v>Teleinformatyk IV</v>
          </cell>
          <cell r="G255" t="str">
            <v>M</v>
          </cell>
          <cell r="H255">
            <v>5391</v>
          </cell>
        </row>
        <row r="256">
          <cell r="C256" t="str">
            <v>MIOTKE</v>
          </cell>
          <cell r="D256" t="str">
            <v>DANUTA</v>
          </cell>
          <cell r="E256">
            <v>1</v>
          </cell>
          <cell r="F256" t="str">
            <v>Teleinformatyk IV</v>
          </cell>
          <cell r="G256" t="str">
            <v>M</v>
          </cell>
          <cell r="H256">
            <v>4850</v>
          </cell>
        </row>
        <row r="257">
          <cell r="C257" t="str">
            <v>MOŚCICKI</v>
          </cell>
          <cell r="D257" t="str">
            <v>SŁAWOMIR</v>
          </cell>
          <cell r="E257">
            <v>1</v>
          </cell>
          <cell r="F257" t="str">
            <v>Kierownik Wydziału Rozliczeń</v>
          </cell>
          <cell r="G257" t="str">
            <v>M</v>
          </cell>
          <cell r="H257">
            <v>6100</v>
          </cell>
        </row>
        <row r="258">
          <cell r="C258" t="str">
            <v xml:space="preserve">MOZER </v>
          </cell>
          <cell r="D258" t="str">
            <v xml:space="preserve">ZYGMUNT </v>
          </cell>
          <cell r="E258">
            <v>1</v>
          </cell>
          <cell r="F258" t="str">
            <v>Koordynator ds. Strategii Firmy I</v>
          </cell>
          <cell r="G258" t="str">
            <v>M</v>
          </cell>
          <cell r="H258">
            <v>5350</v>
          </cell>
        </row>
        <row r="259">
          <cell r="C259" t="str">
            <v xml:space="preserve">MOŻEJKO </v>
          </cell>
          <cell r="D259" t="str">
            <v xml:space="preserve">ROMAN </v>
          </cell>
          <cell r="E259">
            <v>1</v>
          </cell>
          <cell r="F259" t="str">
            <v>Handlowiec II</v>
          </cell>
          <cell r="G259" t="str">
            <v>H</v>
          </cell>
          <cell r="H259">
            <v>3575</v>
          </cell>
        </row>
        <row r="260">
          <cell r="C260" t="str">
            <v xml:space="preserve">MUCHA </v>
          </cell>
          <cell r="D260" t="str">
            <v xml:space="preserve">KRZYSZTOF </v>
          </cell>
          <cell r="E260">
            <v>1</v>
          </cell>
          <cell r="F260" t="str">
            <v xml:space="preserve">Administrator Systemu I </v>
          </cell>
          <cell r="G260" t="str">
            <v>J</v>
          </cell>
          <cell r="H260">
            <v>3200</v>
          </cell>
        </row>
        <row r="261">
          <cell r="C261" t="str">
            <v>MUŚKO-WIŚNIEWSKA</v>
          </cell>
          <cell r="D261" t="str">
            <v xml:space="preserve">MARIA </v>
          </cell>
          <cell r="E261">
            <v>1</v>
          </cell>
          <cell r="F261" t="str">
            <v>Inspektor II</v>
          </cell>
          <cell r="G261" t="str">
            <v>H</v>
          </cell>
          <cell r="H261">
            <v>2600</v>
          </cell>
        </row>
        <row r="262">
          <cell r="C262" t="str">
            <v xml:space="preserve">MYĆ </v>
          </cell>
          <cell r="D262" t="str">
            <v>MIROSŁAW</v>
          </cell>
          <cell r="E262">
            <v>1</v>
          </cell>
          <cell r="F262" t="str">
            <v>Analityk Marketingowy I</v>
          </cell>
          <cell r="G262" t="str">
            <v>I</v>
          </cell>
          <cell r="H262">
            <v>3605</v>
          </cell>
        </row>
        <row r="263">
          <cell r="C263" t="str">
            <v xml:space="preserve">Naglewski </v>
          </cell>
          <cell r="D263" t="str">
            <v>PAWEŁ</v>
          </cell>
          <cell r="E263">
            <v>1</v>
          </cell>
          <cell r="F263" t="str">
            <v xml:space="preserve">ASYSTENT ZARZĄDU I </v>
          </cell>
          <cell r="G263" t="str">
            <v>G</v>
          </cell>
          <cell r="H263">
            <v>2321</v>
          </cell>
        </row>
        <row r="264">
          <cell r="C264" t="str">
            <v xml:space="preserve">NOWAKOWSKA-LITWAK </v>
          </cell>
          <cell r="D264" t="str">
            <v>ELŻBIETA</v>
          </cell>
          <cell r="E264">
            <v>1</v>
          </cell>
          <cell r="F264" t="str">
            <v>Prawnik II</v>
          </cell>
          <cell r="G264" t="str">
            <v>M</v>
          </cell>
          <cell r="H264">
            <v>4638</v>
          </cell>
        </row>
        <row r="265">
          <cell r="C265" t="str">
            <v>NOWAKOWSKI</v>
          </cell>
          <cell r="D265" t="str">
            <v>TOMASZ</v>
          </cell>
          <cell r="E265">
            <v>1</v>
          </cell>
          <cell r="F265" t="str">
            <v>Handlowiec I</v>
          </cell>
          <cell r="G265" t="str">
            <v>E</v>
          </cell>
          <cell r="H265">
            <v>2300</v>
          </cell>
        </row>
        <row r="266">
          <cell r="C266" t="str">
            <v xml:space="preserve">NOWOCIN </v>
          </cell>
          <cell r="D266" t="str">
            <v xml:space="preserve">DARIUSZ </v>
          </cell>
          <cell r="E266">
            <v>1</v>
          </cell>
          <cell r="F266" t="str">
            <v>Inżynier Utrzymania Urządzeń I</v>
          </cell>
          <cell r="G266" t="str">
            <v>K</v>
          </cell>
          <cell r="H266">
            <v>3850</v>
          </cell>
        </row>
        <row r="267">
          <cell r="C267" t="str">
            <v xml:space="preserve">OBŁUSKA </v>
          </cell>
          <cell r="D267" t="str">
            <v xml:space="preserve">KLAUDIA </v>
          </cell>
          <cell r="E267">
            <v>1</v>
          </cell>
          <cell r="F267" t="str">
            <v>Sekretarka II</v>
          </cell>
          <cell r="G267" t="str">
            <v>F</v>
          </cell>
          <cell r="H267">
            <v>2762</v>
          </cell>
        </row>
        <row r="268">
          <cell r="C268" t="str">
            <v>OCHMAN</v>
          </cell>
          <cell r="D268" t="str">
            <v>MARIUSZ</v>
          </cell>
          <cell r="E268">
            <v>1</v>
          </cell>
          <cell r="F268" t="str">
            <v xml:space="preserve">Administrator Systemu I </v>
          </cell>
          <cell r="G268" t="str">
            <v>J</v>
          </cell>
          <cell r="H268">
            <v>3350</v>
          </cell>
        </row>
        <row r="269">
          <cell r="C269" t="str">
            <v>OCHNIO</v>
          </cell>
          <cell r="D269" t="str">
            <v>WIOLETTA</v>
          </cell>
          <cell r="E269">
            <v>1</v>
          </cell>
          <cell r="F269" t="str">
            <v>Ekonomista I</v>
          </cell>
          <cell r="G269" t="str">
            <v>J</v>
          </cell>
          <cell r="H269">
            <v>3000</v>
          </cell>
        </row>
        <row r="270">
          <cell r="C270" t="str">
            <v xml:space="preserve">OLECHNOWICZ </v>
          </cell>
          <cell r="D270" t="str">
            <v>HALINA</v>
          </cell>
          <cell r="E270">
            <v>1</v>
          </cell>
          <cell r="F270" t="str">
            <v>Kontroler Wydziałowy</v>
          </cell>
          <cell r="G270" t="str">
            <v>K</v>
          </cell>
          <cell r="H270">
            <v>3700</v>
          </cell>
        </row>
        <row r="271">
          <cell r="C271" t="str">
            <v>OLEKSY</v>
          </cell>
          <cell r="D271" t="str">
            <v>ADAM</v>
          </cell>
          <cell r="E271">
            <v>1</v>
          </cell>
          <cell r="F271" t="str">
            <v>Kierownik Wydziału Analiz Technicznych</v>
          </cell>
          <cell r="G271" t="str">
            <v>N</v>
          </cell>
          <cell r="H271">
            <v>6000</v>
          </cell>
        </row>
        <row r="272">
          <cell r="C272" t="str">
            <v xml:space="preserve">SOBCZAK </v>
          </cell>
          <cell r="D272" t="str">
            <v xml:space="preserve">KATARZYNA </v>
          </cell>
          <cell r="E272">
            <v>1</v>
          </cell>
          <cell r="F272" t="str">
            <v>Księgowy II</v>
          </cell>
          <cell r="G272" t="str">
            <v>I</v>
          </cell>
          <cell r="H272">
            <v>3266</v>
          </cell>
        </row>
        <row r="273">
          <cell r="C273" t="str">
            <v xml:space="preserve">OŁDZIEJ </v>
          </cell>
          <cell r="D273" t="str">
            <v xml:space="preserve">HENRYKA </v>
          </cell>
          <cell r="E273">
            <v>1</v>
          </cell>
          <cell r="F273" t="str">
            <v>Inżynier Utrzymania Urządzeń II</v>
          </cell>
          <cell r="G273" t="str">
            <v>L</v>
          </cell>
          <cell r="H273">
            <v>4020</v>
          </cell>
        </row>
        <row r="274">
          <cell r="C274" t="str">
            <v>ORŁOWSKA</v>
          </cell>
          <cell r="D274" t="str">
            <v>TERESA</v>
          </cell>
          <cell r="E274">
            <v>1</v>
          </cell>
          <cell r="F274" t="str">
            <v>Inżynier Utrzymania Urządzeń III</v>
          </cell>
          <cell r="G274" t="str">
            <v>M</v>
          </cell>
          <cell r="H274">
            <v>6993</v>
          </cell>
        </row>
        <row r="275">
          <cell r="C275" t="str">
            <v xml:space="preserve">ORZECHOWSKI </v>
          </cell>
          <cell r="D275" t="str">
            <v>ADRIAN</v>
          </cell>
          <cell r="E275">
            <v>0.75</v>
          </cell>
          <cell r="F275" t="str">
            <v>Analityk Systemowy II</v>
          </cell>
          <cell r="G275" t="str">
            <v>I</v>
          </cell>
          <cell r="H275">
            <v>2558</v>
          </cell>
        </row>
        <row r="276">
          <cell r="C276" t="str">
            <v xml:space="preserve">OSIAK </v>
          </cell>
          <cell r="D276" t="str">
            <v xml:space="preserve">ANDRZEJ </v>
          </cell>
          <cell r="E276">
            <v>1</v>
          </cell>
          <cell r="F276" t="str">
            <v>Pracownik Ochrony I</v>
          </cell>
          <cell r="G276" t="str">
            <v>C</v>
          </cell>
          <cell r="H276">
            <v>1352</v>
          </cell>
        </row>
        <row r="277">
          <cell r="C277" t="str">
            <v xml:space="preserve">OSIECKA </v>
          </cell>
          <cell r="D277" t="str">
            <v>ANNA</v>
          </cell>
          <cell r="E277">
            <v>1</v>
          </cell>
          <cell r="F277" t="str">
            <v>Inspektor II</v>
          </cell>
          <cell r="G277" t="str">
            <v>H</v>
          </cell>
          <cell r="H277">
            <v>2110</v>
          </cell>
        </row>
        <row r="278">
          <cell r="C278" t="str">
            <v>OSIK MAŁ</v>
          </cell>
          <cell r="D278" t="str">
            <v>MAŁGORZATA</v>
          </cell>
          <cell r="E278">
            <v>1</v>
          </cell>
          <cell r="F278" t="str">
            <v>Ekonomista II</v>
          </cell>
          <cell r="G278" t="str">
            <v>L</v>
          </cell>
          <cell r="H278">
            <v>4100</v>
          </cell>
        </row>
        <row r="279">
          <cell r="C279" t="str">
            <v>OSIK JAN</v>
          </cell>
          <cell r="D279" t="str">
            <v xml:space="preserve">JAN </v>
          </cell>
          <cell r="E279">
            <v>1</v>
          </cell>
          <cell r="F279" t="str">
            <v>Kierownik Wydziału EAZ i Telekomunikacji</v>
          </cell>
          <cell r="G279" t="str">
            <v>N</v>
          </cell>
          <cell r="H279">
            <v>6401</v>
          </cell>
        </row>
        <row r="280">
          <cell r="C280" t="str">
            <v xml:space="preserve">OSTROWSKI </v>
          </cell>
          <cell r="D280" t="str">
            <v>TOMASZ</v>
          </cell>
          <cell r="E280">
            <v>1</v>
          </cell>
          <cell r="F280" t="str">
            <v>Inżynier Systemu II</v>
          </cell>
          <cell r="G280" t="str">
            <v>L</v>
          </cell>
          <cell r="H280">
            <v>4000</v>
          </cell>
        </row>
        <row r="281">
          <cell r="C281" t="str">
            <v xml:space="preserve">PACEK </v>
          </cell>
          <cell r="D281" t="str">
            <v>ZBIGNIEW</v>
          </cell>
          <cell r="E281">
            <v>1</v>
          </cell>
          <cell r="F281" t="str">
            <v>Analityk Systemowy III</v>
          </cell>
          <cell r="G281" t="str">
            <v>K</v>
          </cell>
          <cell r="H281">
            <v>3500</v>
          </cell>
        </row>
        <row r="282">
          <cell r="C282" t="str">
            <v>PAJEWSKA</v>
          </cell>
          <cell r="D282" t="str">
            <v xml:space="preserve">URSZULA </v>
          </cell>
          <cell r="E282">
            <v>1</v>
          </cell>
          <cell r="F282" t="str">
            <v>Ekonomista II</v>
          </cell>
          <cell r="G282" t="str">
            <v>L</v>
          </cell>
          <cell r="H282">
            <v>3900</v>
          </cell>
        </row>
        <row r="283">
          <cell r="C283" t="str">
            <v xml:space="preserve">PARTYKA </v>
          </cell>
          <cell r="D283" t="str">
            <v>KRYSTYNA</v>
          </cell>
          <cell r="E283">
            <v>1</v>
          </cell>
          <cell r="F283" t="str">
            <v>Inżynier Utrzymania Urządzeń III</v>
          </cell>
          <cell r="G283" t="str">
            <v>M</v>
          </cell>
          <cell r="H283">
            <v>6250</v>
          </cell>
        </row>
        <row r="284">
          <cell r="C284" t="str">
            <v>PASZYC</v>
          </cell>
          <cell r="D284" t="str">
            <v xml:space="preserve">EWA </v>
          </cell>
          <cell r="E284">
            <v>1</v>
          </cell>
          <cell r="F284" t="str">
            <v>Asystent Zarządu II</v>
          </cell>
          <cell r="G284" t="str">
            <v>I</v>
          </cell>
          <cell r="H284">
            <v>2781</v>
          </cell>
        </row>
        <row r="285">
          <cell r="C285" t="str">
            <v>PAWELSKI</v>
          </cell>
          <cell r="D285" t="str">
            <v>WOJCIECH</v>
          </cell>
          <cell r="E285">
            <v>1</v>
          </cell>
          <cell r="F285" t="str">
            <v>Inspektor Utrzymania Urządzeń II</v>
          </cell>
          <cell r="G285" t="str">
            <v>J</v>
          </cell>
          <cell r="H285">
            <v>3600</v>
          </cell>
        </row>
        <row r="286">
          <cell r="C286" t="str">
            <v xml:space="preserve">PAWŁOWSKA </v>
          </cell>
          <cell r="D286" t="str">
            <v>JOANNA</v>
          </cell>
          <cell r="E286">
            <v>1</v>
          </cell>
          <cell r="F286" t="str">
            <v>Sekretarka II</v>
          </cell>
          <cell r="G286" t="str">
            <v>F</v>
          </cell>
          <cell r="H286">
            <v>2326</v>
          </cell>
        </row>
        <row r="287">
          <cell r="C287" t="str">
            <v>PAZURA</v>
          </cell>
          <cell r="D287" t="str">
            <v>EDYTA</v>
          </cell>
          <cell r="E287">
            <v>1</v>
          </cell>
          <cell r="F287" t="str">
            <v>Księgowy II</v>
          </cell>
          <cell r="G287" t="str">
            <v>I</v>
          </cell>
          <cell r="H287">
            <v>3037</v>
          </cell>
        </row>
        <row r="288">
          <cell r="C288" t="str">
            <v xml:space="preserve">PENDZEL </v>
          </cell>
          <cell r="D288" t="str">
            <v xml:space="preserve">ANDRZEJ </v>
          </cell>
          <cell r="E288">
            <v>0.5</v>
          </cell>
          <cell r="F288" t="str">
            <v>Koordynator ds. Spraw Obronnych</v>
          </cell>
          <cell r="G288" t="str">
            <v>J</v>
          </cell>
          <cell r="H288">
            <v>1913</v>
          </cell>
        </row>
        <row r="289">
          <cell r="C289" t="str">
            <v xml:space="preserve">PEPEL </v>
          </cell>
          <cell r="D289" t="str">
            <v xml:space="preserve">KATARZYNA </v>
          </cell>
          <cell r="E289">
            <v>1</v>
          </cell>
          <cell r="F289" t="str">
            <v>Prac. Rozliczeń Handlowych I</v>
          </cell>
          <cell r="G289" t="str">
            <v>E</v>
          </cell>
          <cell r="H289">
            <v>2390</v>
          </cell>
        </row>
        <row r="290">
          <cell r="C290" t="str">
            <v>PERKA M</v>
          </cell>
          <cell r="D290" t="str">
            <v>MARIUSZ</v>
          </cell>
          <cell r="E290">
            <v>1</v>
          </cell>
          <cell r="F290" t="str">
            <v>Technik Utrzymania Urządzeń I</v>
          </cell>
          <cell r="G290" t="str">
            <v>E</v>
          </cell>
          <cell r="H290">
            <v>1900</v>
          </cell>
        </row>
        <row r="291">
          <cell r="C291" t="str">
            <v xml:space="preserve">PERKA R </v>
          </cell>
          <cell r="D291" t="str">
            <v xml:space="preserve">ROMAN </v>
          </cell>
          <cell r="E291">
            <v>1</v>
          </cell>
          <cell r="F291" t="str">
            <v>Pracownik Ochrony I</v>
          </cell>
          <cell r="G291" t="str">
            <v>C</v>
          </cell>
          <cell r="H291">
            <v>1705</v>
          </cell>
        </row>
        <row r="292">
          <cell r="C292" t="str">
            <v>PIASECKI</v>
          </cell>
          <cell r="D292" t="str">
            <v>SZCZEPAN</v>
          </cell>
          <cell r="E292">
            <v>1</v>
          </cell>
          <cell r="F292" t="str">
            <v>Pracownik Ochrony II</v>
          </cell>
          <cell r="G292" t="str">
            <v>E</v>
          </cell>
          <cell r="H292">
            <v>1748</v>
          </cell>
        </row>
        <row r="293">
          <cell r="C293" t="str">
            <v>PIĄTKOWSKA</v>
          </cell>
          <cell r="D293" t="str">
            <v>EWELINA</v>
          </cell>
          <cell r="E293">
            <v>1</v>
          </cell>
          <cell r="F293" t="str">
            <v>Referent III</v>
          </cell>
          <cell r="G293" t="str">
            <v>E</v>
          </cell>
          <cell r="H293">
            <v>2000</v>
          </cell>
        </row>
        <row r="294">
          <cell r="C294" t="str">
            <v>PIEC</v>
          </cell>
          <cell r="D294" t="str">
            <v>ELŻBIETA</v>
          </cell>
          <cell r="E294">
            <v>1</v>
          </cell>
          <cell r="F294" t="str">
            <v>Sekretarka II</v>
          </cell>
          <cell r="G294" t="str">
            <v>F</v>
          </cell>
          <cell r="H294">
            <v>2165</v>
          </cell>
        </row>
        <row r="295">
          <cell r="C295" t="str">
            <v>PIECHOWICZ</v>
          </cell>
          <cell r="D295" t="str">
            <v>DOROTA</v>
          </cell>
          <cell r="E295">
            <v>1</v>
          </cell>
          <cell r="F295" t="str">
            <v>Ekonomista I</v>
          </cell>
          <cell r="G295" t="str">
            <v>J</v>
          </cell>
          <cell r="H295">
            <v>3100</v>
          </cell>
        </row>
        <row r="296">
          <cell r="C296" t="str">
            <v>PIEŃKOWSKA</v>
          </cell>
          <cell r="D296" t="str">
            <v xml:space="preserve">MARZENA </v>
          </cell>
          <cell r="E296">
            <v>1</v>
          </cell>
          <cell r="F296" t="str">
            <v>Kier. Działu Gospodarki Pieniężnej</v>
          </cell>
          <cell r="G296" t="str">
            <v>N</v>
          </cell>
          <cell r="H296">
            <v>6560</v>
          </cell>
        </row>
        <row r="297">
          <cell r="C297" t="str">
            <v xml:space="preserve">PIERZAK </v>
          </cell>
          <cell r="D297" t="str">
            <v xml:space="preserve">AGNIESZKA </v>
          </cell>
          <cell r="E297">
            <v>1</v>
          </cell>
          <cell r="F297" t="str">
            <v>Handlowiec II</v>
          </cell>
          <cell r="G297" t="str">
            <v>H</v>
          </cell>
          <cell r="H297">
            <v>2975</v>
          </cell>
        </row>
        <row r="298">
          <cell r="C298" t="str">
            <v>PIĘTKA</v>
          </cell>
          <cell r="D298" t="str">
            <v xml:space="preserve">KAZIMIERZ </v>
          </cell>
          <cell r="E298">
            <v>1</v>
          </cell>
          <cell r="F298" t="str">
            <v>Teleinformatyk IV</v>
          </cell>
          <cell r="G298" t="str">
            <v>M</v>
          </cell>
          <cell r="H298">
            <v>4900</v>
          </cell>
        </row>
        <row r="299">
          <cell r="C299" t="str">
            <v>PILLAR</v>
          </cell>
          <cell r="D299" t="str">
            <v xml:space="preserve">JERZY </v>
          </cell>
          <cell r="E299">
            <v>1</v>
          </cell>
          <cell r="F299" t="str">
            <v>Inżynier EAZ IV</v>
          </cell>
          <cell r="G299" t="str">
            <v>M</v>
          </cell>
          <cell r="H299">
            <v>5029</v>
          </cell>
        </row>
        <row r="300">
          <cell r="C300" t="str">
            <v>PIOTROWSKA</v>
          </cell>
          <cell r="D300" t="str">
            <v xml:space="preserve">JUSTYNA </v>
          </cell>
          <cell r="E300">
            <v>1</v>
          </cell>
          <cell r="F300" t="str">
            <v>Kierownik Wydz. Przesyłu</v>
          </cell>
          <cell r="G300" t="str">
            <v>N</v>
          </cell>
          <cell r="H300">
            <v>7100</v>
          </cell>
        </row>
        <row r="301">
          <cell r="C301" t="str">
            <v xml:space="preserve">PIRÓG </v>
          </cell>
          <cell r="D301" t="str">
            <v xml:space="preserve">KRZYSZTOF </v>
          </cell>
          <cell r="E301">
            <v>1</v>
          </cell>
          <cell r="F301" t="str">
            <v>Inspektor I</v>
          </cell>
          <cell r="G301" t="str">
            <v>F</v>
          </cell>
          <cell r="H301">
            <v>2455</v>
          </cell>
        </row>
        <row r="302">
          <cell r="C302" t="str">
            <v xml:space="preserve">PISZCZELSKI </v>
          </cell>
          <cell r="D302" t="str">
            <v>TOMASZ</v>
          </cell>
          <cell r="E302">
            <v>1</v>
          </cell>
          <cell r="F302" t="str">
            <v>Teleinformatyk II</v>
          </cell>
          <cell r="G302" t="str">
            <v>K</v>
          </cell>
          <cell r="H302">
            <v>3456</v>
          </cell>
        </row>
        <row r="303">
          <cell r="C303" t="str">
            <v xml:space="preserve">PODGÓRSKI </v>
          </cell>
          <cell r="D303" t="str">
            <v>ZBIGNIEW</v>
          </cell>
          <cell r="E303">
            <v>1</v>
          </cell>
          <cell r="F303" t="str">
            <v>Handlowiec IV</v>
          </cell>
          <cell r="G303" t="str">
            <v>L</v>
          </cell>
          <cell r="H303">
            <v>4800</v>
          </cell>
        </row>
        <row r="304">
          <cell r="C304" t="str">
            <v>PODHAJECKI</v>
          </cell>
          <cell r="D304" t="str">
            <v>HENRYK</v>
          </cell>
          <cell r="E304">
            <v>1</v>
          </cell>
          <cell r="F304" t="str">
            <v>Dyrektor Zadania Inwestycyjnego</v>
          </cell>
          <cell r="G304" t="str">
            <v>N</v>
          </cell>
          <cell r="H304">
            <v>7250</v>
          </cell>
        </row>
        <row r="305">
          <cell r="C305" t="str">
            <v>POKORA</v>
          </cell>
          <cell r="D305" t="str">
            <v xml:space="preserve">STANISŁAW </v>
          </cell>
          <cell r="E305">
            <v>1</v>
          </cell>
          <cell r="F305" t="str">
            <v>Inżynier EAZ III</v>
          </cell>
          <cell r="G305" t="str">
            <v>L</v>
          </cell>
          <cell r="H305">
            <v>4606</v>
          </cell>
        </row>
        <row r="306">
          <cell r="C306" t="str">
            <v xml:space="preserve">POLOWCZYK </v>
          </cell>
          <cell r="D306" t="str">
            <v>JOANNA</v>
          </cell>
          <cell r="E306">
            <v>1</v>
          </cell>
          <cell r="F306" t="str">
            <v>Inspektor I</v>
          </cell>
          <cell r="G306" t="str">
            <v>F</v>
          </cell>
          <cell r="H306">
            <v>2461</v>
          </cell>
        </row>
        <row r="307">
          <cell r="C307" t="str">
            <v xml:space="preserve">PORCZYK </v>
          </cell>
          <cell r="D307" t="str">
            <v>MARIA-ROMANA</v>
          </cell>
          <cell r="E307">
            <v>1</v>
          </cell>
          <cell r="F307" t="str">
            <v>Inspektor I</v>
          </cell>
          <cell r="G307" t="str">
            <v>F</v>
          </cell>
          <cell r="H307">
            <v>2204</v>
          </cell>
        </row>
        <row r="308">
          <cell r="C308" t="str">
            <v>PROKOCKA</v>
          </cell>
          <cell r="D308" t="str">
            <v xml:space="preserve">MAGDALENA </v>
          </cell>
          <cell r="E308">
            <v>1</v>
          </cell>
          <cell r="F308" t="str">
            <v>Finansista I</v>
          </cell>
          <cell r="G308" t="str">
            <v>I</v>
          </cell>
          <cell r="H308">
            <v>2750</v>
          </cell>
        </row>
        <row r="309">
          <cell r="C309" t="str">
            <v>PRUCHNIEWSKI</v>
          </cell>
          <cell r="D309" t="str">
            <v xml:space="preserve">ROMAN </v>
          </cell>
          <cell r="E309">
            <v>1</v>
          </cell>
          <cell r="F309" t="str">
            <v>Dyrektor Zadania Inwestycyjnego</v>
          </cell>
          <cell r="G309" t="str">
            <v>N</v>
          </cell>
          <cell r="H309">
            <v>9500</v>
          </cell>
        </row>
        <row r="310">
          <cell r="C310" t="str">
            <v>PRUSZYŃSKI</v>
          </cell>
          <cell r="D310" t="str">
            <v>TOMASZ</v>
          </cell>
          <cell r="E310">
            <v>1</v>
          </cell>
          <cell r="F310" t="str">
            <v>Inżynier Systemu II</v>
          </cell>
          <cell r="G310" t="str">
            <v>L</v>
          </cell>
          <cell r="H310">
            <v>4300</v>
          </cell>
        </row>
        <row r="311">
          <cell r="C311" t="str">
            <v>PRZESMYCKI</v>
          </cell>
          <cell r="D311" t="str">
            <v xml:space="preserve">KRZYSZTOF </v>
          </cell>
          <cell r="E311">
            <v>1</v>
          </cell>
          <cell r="F311" t="str">
            <v>Inżynier EAZ IV</v>
          </cell>
          <cell r="G311" t="str">
            <v>M</v>
          </cell>
          <cell r="H311">
            <v>5018</v>
          </cell>
        </row>
        <row r="312">
          <cell r="C312" t="str">
            <v>PRZYBYLSKI</v>
          </cell>
          <cell r="D312" t="str">
            <v>ERYK</v>
          </cell>
          <cell r="E312">
            <v>1</v>
          </cell>
          <cell r="F312" t="str">
            <v>Inżynier EAZ III</v>
          </cell>
          <cell r="G312" t="str">
            <v>L</v>
          </cell>
          <cell r="H312">
            <v>4195</v>
          </cell>
        </row>
        <row r="313">
          <cell r="C313" t="str">
            <v>PRZYBYSZ</v>
          </cell>
          <cell r="D313" t="str">
            <v xml:space="preserve">KRZYSZTOF </v>
          </cell>
          <cell r="E313">
            <v>1</v>
          </cell>
          <cell r="F313" t="str">
            <v>Pracownik Ochrony I</v>
          </cell>
          <cell r="G313" t="str">
            <v>C</v>
          </cell>
          <cell r="H313">
            <v>1304</v>
          </cell>
        </row>
        <row r="314">
          <cell r="C314" t="str">
            <v>PRZYTUŁA</v>
          </cell>
          <cell r="D314" t="str">
            <v>RENATA</v>
          </cell>
          <cell r="E314">
            <v>1</v>
          </cell>
          <cell r="F314" t="str">
            <v>Handlowiec II</v>
          </cell>
          <cell r="G314" t="str">
            <v>H</v>
          </cell>
          <cell r="H314">
            <v>2975</v>
          </cell>
        </row>
        <row r="315">
          <cell r="C315" t="str">
            <v xml:space="preserve">PYZEL </v>
          </cell>
          <cell r="D315" t="str">
            <v>PRZEMYSŁAW</v>
          </cell>
          <cell r="E315">
            <v>1</v>
          </cell>
          <cell r="F315" t="str">
            <v>Księgowy I</v>
          </cell>
          <cell r="G315" t="str">
            <v>G</v>
          </cell>
          <cell r="H315">
            <v>3140</v>
          </cell>
        </row>
        <row r="316">
          <cell r="C316" t="str">
            <v xml:space="preserve">RACZYŃSKA </v>
          </cell>
          <cell r="D316" t="str">
            <v xml:space="preserve">URSZULA </v>
          </cell>
          <cell r="E316">
            <v>1</v>
          </cell>
          <cell r="F316" t="str">
            <v>Inspektor Utrzymania Urządzeń I</v>
          </cell>
          <cell r="G316" t="str">
            <v>I</v>
          </cell>
          <cell r="H316">
            <v>3000</v>
          </cell>
        </row>
        <row r="317">
          <cell r="C317" t="str">
            <v xml:space="preserve">RADECKA </v>
          </cell>
          <cell r="D317" t="str">
            <v xml:space="preserve">JADWIGA </v>
          </cell>
          <cell r="E317">
            <v>1</v>
          </cell>
          <cell r="F317" t="str">
            <v>Analityk Systemowy III</v>
          </cell>
          <cell r="G317" t="str">
            <v>K</v>
          </cell>
          <cell r="H317">
            <v>4475</v>
          </cell>
        </row>
        <row r="318">
          <cell r="C318" t="str">
            <v>RAMOTOWSKA</v>
          </cell>
          <cell r="D318" t="str">
            <v xml:space="preserve">MARIA </v>
          </cell>
          <cell r="E318">
            <v>1</v>
          </cell>
          <cell r="F318" t="str">
            <v>Prac. Rozwoju Zawodowego II</v>
          </cell>
          <cell r="G318" t="str">
            <v>L</v>
          </cell>
          <cell r="H318">
            <v>4350</v>
          </cell>
        </row>
        <row r="319">
          <cell r="C319" t="str">
            <v xml:space="preserve">RAMUS </v>
          </cell>
          <cell r="D319" t="str">
            <v xml:space="preserve">EWA </v>
          </cell>
          <cell r="E319">
            <v>1</v>
          </cell>
          <cell r="F319" t="str">
            <v>Koordynator ds. Inwestycji II</v>
          </cell>
          <cell r="G319" t="str">
            <v>L</v>
          </cell>
          <cell r="H319">
            <v>4000</v>
          </cell>
        </row>
        <row r="320">
          <cell r="C320" t="str">
            <v xml:space="preserve">RAMUSIEWICZ </v>
          </cell>
          <cell r="D320" t="str">
            <v xml:space="preserve">JACEK </v>
          </cell>
          <cell r="E320">
            <v>1</v>
          </cell>
          <cell r="F320" t="str">
            <v>Analityk Systemowy III</v>
          </cell>
          <cell r="G320" t="str">
            <v>K</v>
          </cell>
          <cell r="H320">
            <v>4350</v>
          </cell>
        </row>
        <row r="321">
          <cell r="C321" t="str">
            <v>RASIŃSKI</v>
          </cell>
          <cell r="D321" t="str">
            <v>KONRAD</v>
          </cell>
          <cell r="E321">
            <v>1</v>
          </cell>
          <cell r="F321" t="str">
            <v>Księgowy I</v>
          </cell>
          <cell r="G321" t="str">
            <v>G</v>
          </cell>
          <cell r="H321">
            <v>2400</v>
          </cell>
        </row>
        <row r="322">
          <cell r="C322" t="str">
            <v>RATZ J</v>
          </cell>
          <cell r="D322" t="str">
            <v xml:space="preserve">JACEK </v>
          </cell>
          <cell r="E322">
            <v>1</v>
          </cell>
          <cell r="F322" t="str">
            <v>Inżynier Systemu III</v>
          </cell>
          <cell r="G322" t="str">
            <v>M</v>
          </cell>
          <cell r="H322">
            <v>6744</v>
          </cell>
        </row>
        <row r="323">
          <cell r="C323" t="str">
            <v>RATZ W</v>
          </cell>
          <cell r="D323" t="str">
            <v xml:space="preserve">WŁADYSŁAW </v>
          </cell>
          <cell r="E323">
            <v>1</v>
          </cell>
          <cell r="F323" t="str">
            <v>Dyspozytor Systemu KDM-DIR</v>
          </cell>
          <cell r="G323" t="str">
            <v>M</v>
          </cell>
          <cell r="H323">
            <v>4648</v>
          </cell>
        </row>
        <row r="324">
          <cell r="C324" t="str">
            <v xml:space="preserve">REDKOWIAK </v>
          </cell>
          <cell r="D324" t="str">
            <v>HUBERT</v>
          </cell>
          <cell r="E324">
            <v>1</v>
          </cell>
          <cell r="F324" t="str">
            <v>Stażysta</v>
          </cell>
          <cell r="G324" t="str">
            <v>G</v>
          </cell>
          <cell r="H324">
            <v>2160</v>
          </cell>
        </row>
        <row r="325">
          <cell r="C325" t="str">
            <v xml:space="preserve">REMISZEWSKA </v>
          </cell>
          <cell r="D325" t="str">
            <v xml:space="preserve">BARBARA </v>
          </cell>
          <cell r="E325">
            <v>1</v>
          </cell>
          <cell r="F325" t="str">
            <v>Kontroler Systemu</v>
          </cell>
          <cell r="G325" t="str">
            <v>N</v>
          </cell>
          <cell r="H325">
            <v>6400</v>
          </cell>
        </row>
        <row r="326">
          <cell r="C326" t="str">
            <v>RENCŁAWOWICZ</v>
          </cell>
          <cell r="D326" t="str">
            <v xml:space="preserve">KRZYSZTOF </v>
          </cell>
          <cell r="E326">
            <v>1</v>
          </cell>
          <cell r="F326" t="str">
            <v>Koordynator ds. Inwestycji I</v>
          </cell>
          <cell r="G326" t="str">
            <v>K</v>
          </cell>
          <cell r="H326">
            <v>3400</v>
          </cell>
        </row>
        <row r="327">
          <cell r="C327" t="str">
            <v xml:space="preserve">RĘKAWEK </v>
          </cell>
          <cell r="D327" t="str">
            <v>EDWARD</v>
          </cell>
          <cell r="E327">
            <v>1</v>
          </cell>
          <cell r="F327" t="str">
            <v>Analityk Systemowy III</v>
          </cell>
          <cell r="G327" t="str">
            <v>K</v>
          </cell>
          <cell r="H327">
            <v>4000</v>
          </cell>
        </row>
        <row r="328">
          <cell r="C328" t="str">
            <v xml:space="preserve">ROBAK </v>
          </cell>
          <cell r="D328" t="str">
            <v>ADAM</v>
          </cell>
          <cell r="E328">
            <v>1</v>
          </cell>
          <cell r="F328" t="str">
            <v>Dyspozytor Systemu KDM-DIR</v>
          </cell>
          <cell r="G328" t="str">
            <v>M</v>
          </cell>
          <cell r="H328">
            <v>4500</v>
          </cell>
        </row>
        <row r="329">
          <cell r="C329" t="str">
            <v>RODO</v>
          </cell>
          <cell r="D329" t="str">
            <v xml:space="preserve">PAWEŁ </v>
          </cell>
          <cell r="E329">
            <v>1</v>
          </cell>
          <cell r="F329" t="str">
            <v>Inżynier Systemu III</v>
          </cell>
          <cell r="G329" t="str">
            <v>M</v>
          </cell>
          <cell r="H329">
            <v>5000</v>
          </cell>
        </row>
        <row r="330">
          <cell r="C330" t="str">
            <v>ROSA</v>
          </cell>
          <cell r="D330" t="str">
            <v>GRZEGORZ</v>
          </cell>
          <cell r="E330">
            <v>1</v>
          </cell>
          <cell r="F330" t="str">
            <v>Pracownik Ochrony II</v>
          </cell>
          <cell r="G330" t="str">
            <v>E</v>
          </cell>
          <cell r="H330">
            <v>1750</v>
          </cell>
        </row>
        <row r="331">
          <cell r="C331" t="str">
            <v xml:space="preserve">ROZENEK </v>
          </cell>
          <cell r="D331" t="str">
            <v>MAŁGORZATA</v>
          </cell>
          <cell r="E331">
            <v>1</v>
          </cell>
          <cell r="F331" t="str">
            <v>Inspektor I</v>
          </cell>
          <cell r="G331" t="str">
            <v>F</v>
          </cell>
          <cell r="H331">
            <v>1978</v>
          </cell>
        </row>
        <row r="332">
          <cell r="C332" t="str">
            <v xml:space="preserve">ROZWADOWSKA </v>
          </cell>
          <cell r="D332" t="str">
            <v>LONGINA</v>
          </cell>
          <cell r="E332">
            <v>1</v>
          </cell>
          <cell r="F332" t="str">
            <v>Pracownik Rozliczeń Handlowych</v>
          </cell>
          <cell r="G332" t="str">
            <v>K</v>
          </cell>
          <cell r="H332">
            <v>3900</v>
          </cell>
        </row>
        <row r="333">
          <cell r="C333" t="str">
            <v>RUDZKA</v>
          </cell>
          <cell r="D333" t="str">
            <v xml:space="preserve">KATARZYNA </v>
          </cell>
          <cell r="E333">
            <v>1</v>
          </cell>
          <cell r="F333" t="str">
            <v>Referent III</v>
          </cell>
          <cell r="G333" t="str">
            <v>E</v>
          </cell>
          <cell r="H333">
            <v>1900</v>
          </cell>
        </row>
        <row r="334">
          <cell r="C334" t="str">
            <v xml:space="preserve">RUSEK </v>
          </cell>
          <cell r="D334" t="str">
            <v>GRAŻYNA</v>
          </cell>
          <cell r="E334">
            <v>1</v>
          </cell>
          <cell r="F334" t="str">
            <v>Inżynier Systemu II</v>
          </cell>
          <cell r="G334" t="str">
            <v>L</v>
          </cell>
          <cell r="H334">
            <v>4700</v>
          </cell>
        </row>
        <row r="335">
          <cell r="C335" t="str">
            <v xml:space="preserve">RUSINEK </v>
          </cell>
          <cell r="D335" t="str">
            <v xml:space="preserve">BARBARA </v>
          </cell>
          <cell r="E335">
            <v>1</v>
          </cell>
          <cell r="F335" t="str">
            <v>Inspektor II</v>
          </cell>
          <cell r="G335" t="str">
            <v>H</v>
          </cell>
          <cell r="H335">
            <v>2650</v>
          </cell>
        </row>
        <row r="336">
          <cell r="C336" t="str">
            <v>RUSINOWSKA</v>
          </cell>
          <cell r="D336" t="str">
            <v>GRAŻYNA</v>
          </cell>
          <cell r="E336">
            <v>1</v>
          </cell>
          <cell r="F336" t="str">
            <v>Referent III</v>
          </cell>
          <cell r="G336" t="str">
            <v>E</v>
          </cell>
          <cell r="H336">
            <v>2160</v>
          </cell>
        </row>
        <row r="337">
          <cell r="C337" t="str">
            <v xml:space="preserve">RUTKOWSKA </v>
          </cell>
          <cell r="D337" t="str">
            <v xml:space="preserve">JADWIGA </v>
          </cell>
          <cell r="E337">
            <v>1</v>
          </cell>
          <cell r="F337" t="str">
            <v>Koordynator ds. Inwestycji II</v>
          </cell>
          <cell r="G337" t="str">
            <v>L</v>
          </cell>
          <cell r="H337">
            <v>4900</v>
          </cell>
        </row>
        <row r="338">
          <cell r="C338" t="str">
            <v>RUTKOWSKI A</v>
          </cell>
          <cell r="D338" t="str">
            <v xml:space="preserve">ANDRZEJ </v>
          </cell>
          <cell r="E338">
            <v>1</v>
          </cell>
          <cell r="F338" t="str">
            <v>Analityk Systemowy I</v>
          </cell>
          <cell r="G338" t="str">
            <v>G</v>
          </cell>
          <cell r="H338">
            <v>2600</v>
          </cell>
        </row>
        <row r="339">
          <cell r="C339" t="str">
            <v>RUTKOWSKI L</v>
          </cell>
          <cell r="D339" t="str">
            <v>LESZEK</v>
          </cell>
          <cell r="E339">
            <v>1</v>
          </cell>
          <cell r="F339" t="str">
            <v>Inspektor Utrzymania Urządzeń II</v>
          </cell>
          <cell r="G339" t="str">
            <v>J</v>
          </cell>
          <cell r="H339">
            <v>3700</v>
          </cell>
        </row>
        <row r="340">
          <cell r="C340" t="str">
            <v xml:space="preserve">RUTKOWSKI E </v>
          </cell>
          <cell r="D340" t="str">
            <v>EMIL</v>
          </cell>
          <cell r="E340">
            <v>1</v>
          </cell>
          <cell r="F340" t="str">
            <v>Dyrektor Zadania Inwestycyjnego</v>
          </cell>
          <cell r="G340" t="str">
            <v>N</v>
          </cell>
          <cell r="H340">
            <v>7250</v>
          </cell>
        </row>
        <row r="341">
          <cell r="C341" t="str">
            <v xml:space="preserve">RYBAK </v>
          </cell>
          <cell r="D341" t="str">
            <v>GRAŻYNA</v>
          </cell>
          <cell r="E341">
            <v>1</v>
          </cell>
          <cell r="F341" t="str">
            <v>Kontroler Wydziałowy</v>
          </cell>
          <cell r="G341" t="str">
            <v>K</v>
          </cell>
          <cell r="H341">
            <v>3321</v>
          </cell>
        </row>
        <row r="342">
          <cell r="C342" t="str">
            <v xml:space="preserve">RYBICKA </v>
          </cell>
          <cell r="D342" t="str">
            <v xml:space="preserve">BARBARA </v>
          </cell>
          <cell r="E342">
            <v>1</v>
          </cell>
          <cell r="F342" t="str">
            <v>Prac. Rozliczeń Handlowych III</v>
          </cell>
          <cell r="G342" t="str">
            <v>I</v>
          </cell>
          <cell r="H342">
            <v>3000</v>
          </cell>
        </row>
        <row r="343">
          <cell r="C343" t="str">
            <v xml:space="preserve">RYCHAŁKIEWICZ </v>
          </cell>
          <cell r="D343" t="str">
            <v>JANUSZ</v>
          </cell>
          <cell r="E343">
            <v>1</v>
          </cell>
          <cell r="F343" t="str">
            <v>Inżynier Utrzymania Urządzeń III</v>
          </cell>
          <cell r="G343" t="str">
            <v>M</v>
          </cell>
          <cell r="H343">
            <v>5100</v>
          </cell>
        </row>
        <row r="344">
          <cell r="C344" t="str">
            <v xml:space="preserve">SADŁOWSKI </v>
          </cell>
          <cell r="D344" t="str">
            <v>BARTOSZ</v>
          </cell>
          <cell r="E344">
            <v>1</v>
          </cell>
          <cell r="F344" t="str">
            <v>Inspektor I</v>
          </cell>
          <cell r="G344" t="str">
            <v>F</v>
          </cell>
          <cell r="H344">
            <v>2160</v>
          </cell>
        </row>
        <row r="345">
          <cell r="C345" t="str">
            <v>SADOWSKA</v>
          </cell>
          <cell r="D345" t="str">
            <v xml:space="preserve">AGNIESZKA </v>
          </cell>
          <cell r="E345">
            <v>1</v>
          </cell>
          <cell r="F345" t="str">
            <v>Ekonomista II</v>
          </cell>
          <cell r="G345" t="str">
            <v>L</v>
          </cell>
          <cell r="H345">
            <v>4420</v>
          </cell>
        </row>
        <row r="346">
          <cell r="C346" t="str">
            <v>SAŁACH</v>
          </cell>
          <cell r="D346" t="str">
            <v>TADEUSZ</v>
          </cell>
          <cell r="E346">
            <v>1</v>
          </cell>
          <cell r="F346" t="str">
            <v>Audytor ds. Organizacji i Zarządzania</v>
          </cell>
          <cell r="G346" t="str">
            <v>L</v>
          </cell>
          <cell r="H346">
            <v>4090</v>
          </cell>
        </row>
        <row r="347">
          <cell r="C347" t="str">
            <v>SAMIEC</v>
          </cell>
          <cell r="D347" t="str">
            <v xml:space="preserve">STANISŁAW </v>
          </cell>
          <cell r="E347">
            <v>1</v>
          </cell>
          <cell r="F347" t="str">
            <v>Koordynator ds. Spraw Obronnych</v>
          </cell>
          <cell r="G347" t="str">
            <v>J</v>
          </cell>
          <cell r="H347">
            <v>3272</v>
          </cell>
        </row>
        <row r="348">
          <cell r="C348" t="str">
            <v>SAMIŃSKA</v>
          </cell>
          <cell r="D348" t="str">
            <v xml:space="preserve">BEATA </v>
          </cell>
          <cell r="E348">
            <v>1</v>
          </cell>
          <cell r="F348" t="str">
            <v>Kontroler Wydziałowy</v>
          </cell>
          <cell r="G348" t="str">
            <v>K</v>
          </cell>
          <cell r="H348">
            <v>3512</v>
          </cell>
        </row>
        <row r="349">
          <cell r="C349" t="str">
            <v xml:space="preserve">SARZAŁA </v>
          </cell>
          <cell r="D349" t="str">
            <v xml:space="preserve">ANDRZEJ </v>
          </cell>
          <cell r="E349">
            <v>1</v>
          </cell>
          <cell r="F349" t="str">
            <v>Inspektor Utrzymania Urządzeń I</v>
          </cell>
          <cell r="G349" t="str">
            <v>I</v>
          </cell>
          <cell r="H349">
            <v>2800</v>
          </cell>
        </row>
        <row r="350">
          <cell r="C350" t="str">
            <v xml:space="preserve">SAS </v>
          </cell>
          <cell r="D350" t="str">
            <v>ANNA</v>
          </cell>
          <cell r="E350">
            <v>1</v>
          </cell>
          <cell r="F350" t="str">
            <v>Handlowiec IV</v>
          </cell>
          <cell r="G350" t="str">
            <v>L</v>
          </cell>
          <cell r="H350">
            <v>4740</v>
          </cell>
        </row>
        <row r="351">
          <cell r="C351" t="str">
            <v>SELIGA MAG</v>
          </cell>
          <cell r="D351" t="str">
            <v xml:space="preserve">MAGDALENA </v>
          </cell>
          <cell r="E351">
            <v>1</v>
          </cell>
          <cell r="F351" t="str">
            <v>Stażysta z wyższym wykszt.</v>
          </cell>
          <cell r="G351" t="str">
            <v>G</v>
          </cell>
          <cell r="H351">
            <v>2160</v>
          </cell>
        </row>
        <row r="352">
          <cell r="C352" t="str">
            <v>SELIGA A</v>
          </cell>
          <cell r="D352" t="str">
            <v>ANNA</v>
          </cell>
          <cell r="E352">
            <v>1</v>
          </cell>
          <cell r="F352" t="str">
            <v>Inżynier Systemu II</v>
          </cell>
          <cell r="G352" t="str">
            <v>L</v>
          </cell>
          <cell r="H352">
            <v>4500</v>
          </cell>
        </row>
        <row r="353">
          <cell r="C353" t="str">
            <v>SELIGA MAR</v>
          </cell>
          <cell r="D353" t="str">
            <v>MARCIN</v>
          </cell>
          <cell r="E353">
            <v>1</v>
          </cell>
          <cell r="F353" t="str">
            <v>Dyspozytor Systemu KDM-DIR</v>
          </cell>
          <cell r="G353" t="str">
            <v>M</v>
          </cell>
          <cell r="H353">
            <v>5279</v>
          </cell>
        </row>
        <row r="354">
          <cell r="C354" t="str">
            <v xml:space="preserve">SIERADZKI </v>
          </cell>
          <cell r="D354" t="str">
            <v>SŁAWOMIR</v>
          </cell>
          <cell r="E354">
            <v>1</v>
          </cell>
          <cell r="F354" t="str">
            <v>Inspektor II</v>
          </cell>
          <cell r="G354" t="str">
            <v>H</v>
          </cell>
          <cell r="H354">
            <v>2800</v>
          </cell>
        </row>
        <row r="355">
          <cell r="C355" t="str">
            <v>SIERKA</v>
          </cell>
          <cell r="D355" t="str">
            <v>RAJMUND</v>
          </cell>
          <cell r="E355">
            <v>1</v>
          </cell>
          <cell r="F355" t="str">
            <v>Analityk Systemowy I</v>
          </cell>
          <cell r="G355" t="str">
            <v>G</v>
          </cell>
          <cell r="H355">
            <v>2681</v>
          </cell>
        </row>
        <row r="356">
          <cell r="C356" t="str">
            <v>SIKORSKA AN</v>
          </cell>
          <cell r="D356" t="str">
            <v>ANNA</v>
          </cell>
          <cell r="E356">
            <v>1</v>
          </cell>
          <cell r="F356" t="str">
            <v>Sekretarka II</v>
          </cell>
          <cell r="G356" t="str">
            <v>F</v>
          </cell>
          <cell r="H356">
            <v>2150</v>
          </cell>
        </row>
        <row r="357">
          <cell r="C357" t="str">
            <v>SIKORSKA AG</v>
          </cell>
          <cell r="D357" t="str">
            <v xml:space="preserve">AGATA </v>
          </cell>
          <cell r="E357">
            <v>1</v>
          </cell>
          <cell r="F357" t="str">
            <v>Kier. Działu Rozliczeń Obrotu EE</v>
          </cell>
          <cell r="G357" t="str">
            <v>N</v>
          </cell>
          <cell r="H357">
            <v>6560</v>
          </cell>
        </row>
        <row r="358">
          <cell r="C358" t="str">
            <v xml:space="preserve">SIUDARA </v>
          </cell>
          <cell r="D358" t="str">
            <v>MONIKA</v>
          </cell>
          <cell r="E358">
            <v>1</v>
          </cell>
          <cell r="F358" t="str">
            <v>Inspektor I</v>
          </cell>
          <cell r="G358" t="str">
            <v>F</v>
          </cell>
          <cell r="H358">
            <v>2150</v>
          </cell>
        </row>
        <row r="359">
          <cell r="C359" t="str">
            <v xml:space="preserve">SIWEK </v>
          </cell>
          <cell r="D359" t="str">
            <v>SŁAWOMIR</v>
          </cell>
          <cell r="E359">
            <v>1</v>
          </cell>
          <cell r="F359" t="str">
            <v>Administrator Systemu II</v>
          </cell>
          <cell r="G359" t="str">
            <v>K</v>
          </cell>
          <cell r="H359">
            <v>3600</v>
          </cell>
        </row>
        <row r="360">
          <cell r="C360" t="str">
            <v xml:space="preserve">SKALSKI </v>
          </cell>
          <cell r="D360" t="str">
            <v xml:space="preserve">ANDRZEJ </v>
          </cell>
          <cell r="E360">
            <v>1</v>
          </cell>
          <cell r="F360" t="str">
            <v>Pracownik Ochrony I</v>
          </cell>
          <cell r="G360" t="str">
            <v>C</v>
          </cell>
          <cell r="H360">
            <v>1347</v>
          </cell>
        </row>
        <row r="361">
          <cell r="C361" t="str">
            <v xml:space="preserve">SKIBA J </v>
          </cell>
          <cell r="D361" t="str">
            <v>JAROSŁAW</v>
          </cell>
          <cell r="E361">
            <v>1</v>
          </cell>
          <cell r="F361" t="str">
            <v>Ekonomista I</v>
          </cell>
          <cell r="G361" t="str">
            <v>J</v>
          </cell>
          <cell r="H361">
            <v>3100</v>
          </cell>
        </row>
        <row r="362">
          <cell r="C362" t="str">
            <v xml:space="preserve">SKIBA M </v>
          </cell>
          <cell r="D362" t="str">
            <v xml:space="preserve">MIROSŁAWA </v>
          </cell>
          <cell r="E362">
            <v>1</v>
          </cell>
          <cell r="F362" t="str">
            <v>Redaktor II</v>
          </cell>
          <cell r="G362" t="str">
            <v>K</v>
          </cell>
          <cell r="H362">
            <v>3650</v>
          </cell>
        </row>
        <row r="363">
          <cell r="C363" t="str">
            <v>SKOWROŃSKA</v>
          </cell>
          <cell r="D363" t="str">
            <v xml:space="preserve">ZDZISŁAWA </v>
          </cell>
          <cell r="E363">
            <v>1</v>
          </cell>
          <cell r="F363" t="str">
            <v>Księgowy III</v>
          </cell>
          <cell r="G363" t="str">
            <v>K</v>
          </cell>
          <cell r="H363">
            <v>4000</v>
          </cell>
        </row>
        <row r="364">
          <cell r="C364" t="str">
            <v xml:space="preserve">SKURCZYŃSKI </v>
          </cell>
          <cell r="D364" t="str">
            <v>SŁAWOMIR</v>
          </cell>
          <cell r="E364">
            <v>1</v>
          </cell>
          <cell r="F364" t="str">
            <v>Administrator Systemu II</v>
          </cell>
          <cell r="G364" t="str">
            <v>K</v>
          </cell>
          <cell r="H364">
            <v>3900</v>
          </cell>
        </row>
        <row r="365">
          <cell r="C365" t="str">
            <v>SMOLARCZYK</v>
          </cell>
          <cell r="D365" t="str">
            <v>WALDEMAR</v>
          </cell>
          <cell r="E365">
            <v>1</v>
          </cell>
          <cell r="F365" t="str">
            <v>Inspektor Utrzymania Urządz. II</v>
          </cell>
          <cell r="G365" t="str">
            <v>J</v>
          </cell>
          <cell r="H365">
            <v>3072</v>
          </cell>
        </row>
        <row r="366">
          <cell r="C366" t="str">
            <v>SMOLIK</v>
          </cell>
          <cell r="D366" t="str">
            <v>WITOLD</v>
          </cell>
          <cell r="E366">
            <v>1</v>
          </cell>
          <cell r="F366" t="str">
            <v>Inżynier Systemu I</v>
          </cell>
          <cell r="G366" t="str">
            <v>K</v>
          </cell>
          <cell r="H366">
            <v>3500</v>
          </cell>
        </row>
        <row r="367">
          <cell r="C367" t="str">
            <v xml:space="preserve">SMYKIEWICZ-KORNATKA </v>
          </cell>
          <cell r="D367" t="str">
            <v>ANNA</v>
          </cell>
          <cell r="E367">
            <v>1</v>
          </cell>
          <cell r="F367" t="str">
            <v>Kier. Wydz. Monitorowania Inwestycji</v>
          </cell>
          <cell r="G367" t="str">
            <v>M</v>
          </cell>
          <cell r="H367">
            <v>6700</v>
          </cell>
        </row>
        <row r="368">
          <cell r="C368" t="str">
            <v>SOBAŃSKA</v>
          </cell>
          <cell r="D368" t="str">
            <v>ALICJA</v>
          </cell>
          <cell r="E368">
            <v>1</v>
          </cell>
          <cell r="F368" t="str">
            <v>Inspektor Utrzymania Urządzeń II</v>
          </cell>
          <cell r="G368" t="str">
            <v>J</v>
          </cell>
          <cell r="H368">
            <v>3182</v>
          </cell>
        </row>
        <row r="369">
          <cell r="C369" t="str">
            <v>SOBIEPANEK</v>
          </cell>
          <cell r="D369" t="str">
            <v xml:space="preserve">MAGDALENA </v>
          </cell>
          <cell r="E369">
            <v>1</v>
          </cell>
          <cell r="F369" t="str">
            <v>Ekonomista I</v>
          </cell>
          <cell r="G369" t="str">
            <v>J</v>
          </cell>
          <cell r="H369">
            <v>3500</v>
          </cell>
        </row>
        <row r="370">
          <cell r="C370" t="str">
            <v xml:space="preserve">SOBOCKI </v>
          </cell>
          <cell r="D370" t="str">
            <v xml:space="preserve">RYSZARD </v>
          </cell>
          <cell r="E370">
            <v>1</v>
          </cell>
          <cell r="F370" t="str">
            <v>Inżynier Utrzymania Urządzeń III</v>
          </cell>
          <cell r="G370" t="str">
            <v>M</v>
          </cell>
          <cell r="H370">
            <v>5279</v>
          </cell>
        </row>
        <row r="371">
          <cell r="C371" t="str">
            <v>SOCZEWKA</v>
          </cell>
          <cell r="D371" t="str">
            <v>MACIEJ</v>
          </cell>
          <cell r="E371">
            <v>1</v>
          </cell>
          <cell r="F371" t="str">
            <v>Ekonomista III</v>
          </cell>
          <cell r="G371" t="str">
            <v>M</v>
          </cell>
          <cell r="H371">
            <v>5200</v>
          </cell>
        </row>
        <row r="372">
          <cell r="C372" t="str">
            <v>SOROKA</v>
          </cell>
          <cell r="D372" t="str">
            <v xml:space="preserve">EWA </v>
          </cell>
          <cell r="E372">
            <v>1</v>
          </cell>
          <cell r="F372" t="str">
            <v>Ekonomista I</v>
          </cell>
          <cell r="G372" t="str">
            <v>J</v>
          </cell>
          <cell r="H372">
            <v>3070</v>
          </cell>
        </row>
        <row r="373">
          <cell r="C373" t="str">
            <v>SOSNOWSKA K</v>
          </cell>
          <cell r="D373" t="str">
            <v>KRYSTYNA</v>
          </cell>
          <cell r="E373">
            <v>1</v>
          </cell>
          <cell r="F373" t="str">
            <v>Referent II</v>
          </cell>
          <cell r="G373" t="str">
            <v>C</v>
          </cell>
          <cell r="H373">
            <v>1861</v>
          </cell>
        </row>
        <row r="374">
          <cell r="C374" t="str">
            <v xml:space="preserve">SOSNOWSKA B </v>
          </cell>
          <cell r="D374" t="str">
            <v xml:space="preserve">BEATA </v>
          </cell>
          <cell r="E374">
            <v>1</v>
          </cell>
          <cell r="F374" t="str">
            <v>Sekretarka II</v>
          </cell>
          <cell r="G374" t="str">
            <v>F</v>
          </cell>
          <cell r="H374">
            <v>2762</v>
          </cell>
        </row>
        <row r="375">
          <cell r="C375" t="str">
            <v>STACHOWICZ</v>
          </cell>
          <cell r="D375" t="str">
            <v xml:space="preserve">BEATA </v>
          </cell>
          <cell r="E375">
            <v>1</v>
          </cell>
          <cell r="F375" t="str">
            <v>Księgowy I</v>
          </cell>
          <cell r="G375" t="str">
            <v>G</v>
          </cell>
          <cell r="H375">
            <v>2675</v>
          </cell>
        </row>
        <row r="376">
          <cell r="C376" t="str">
            <v>STANISZEWSKA</v>
          </cell>
          <cell r="D376" t="str">
            <v xml:space="preserve">ZOFIA </v>
          </cell>
          <cell r="E376">
            <v>1</v>
          </cell>
          <cell r="F376" t="str">
            <v>Koordynator ds. Inwestycji I</v>
          </cell>
          <cell r="G376" t="str">
            <v>K</v>
          </cell>
          <cell r="H376">
            <v>3850</v>
          </cell>
        </row>
        <row r="377">
          <cell r="C377" t="str">
            <v>STANISZEWSKI</v>
          </cell>
          <cell r="D377" t="str">
            <v>JANUSZ</v>
          </cell>
          <cell r="E377">
            <v>1</v>
          </cell>
          <cell r="F377" t="str">
            <v>Główny Dyspozytor Systemu KDM-DIR</v>
          </cell>
          <cell r="G377" t="str">
            <v>N</v>
          </cell>
          <cell r="H377">
            <v>6602</v>
          </cell>
        </row>
        <row r="378">
          <cell r="C378" t="str">
            <v>STARZYŃSKI</v>
          </cell>
          <cell r="D378" t="str">
            <v xml:space="preserve">ANDRZEJ </v>
          </cell>
          <cell r="E378">
            <v>1</v>
          </cell>
          <cell r="F378" t="str">
            <v>Administrator Systemu II</v>
          </cell>
          <cell r="G378" t="str">
            <v>K</v>
          </cell>
          <cell r="H378">
            <v>4775</v>
          </cell>
        </row>
        <row r="379">
          <cell r="C379" t="str">
            <v xml:space="preserve">STAWIŃSKA </v>
          </cell>
          <cell r="D379" t="str">
            <v>MONIKA</v>
          </cell>
          <cell r="E379">
            <v>1</v>
          </cell>
          <cell r="F379" t="str">
            <v>Prac. ds. Kadrowych lub Socjalnych I</v>
          </cell>
          <cell r="G379" t="str">
            <v>H</v>
          </cell>
          <cell r="H379">
            <v>2872</v>
          </cell>
        </row>
        <row r="380">
          <cell r="C380" t="str">
            <v xml:space="preserve">STENZEL-DAS </v>
          </cell>
          <cell r="D380" t="str">
            <v xml:space="preserve">AURELIA </v>
          </cell>
          <cell r="E380">
            <v>1</v>
          </cell>
          <cell r="F380" t="str">
            <v>Kontroler Wewnętrzny II</v>
          </cell>
          <cell r="G380" t="str">
            <v>J</v>
          </cell>
          <cell r="H380">
            <v>3471</v>
          </cell>
        </row>
        <row r="381">
          <cell r="C381" t="str">
            <v xml:space="preserve">STĘPNIEWSKI </v>
          </cell>
          <cell r="D381" t="str">
            <v xml:space="preserve">PIOTR </v>
          </cell>
          <cell r="E381">
            <v>1</v>
          </cell>
          <cell r="F381" t="str">
            <v>Teleinformatyk III</v>
          </cell>
          <cell r="G381" t="str">
            <v>L</v>
          </cell>
          <cell r="H381">
            <v>4166</v>
          </cell>
        </row>
        <row r="382">
          <cell r="C382" t="str">
            <v xml:space="preserve">STODOLSKI </v>
          </cell>
          <cell r="D382" t="str">
            <v>ZENON</v>
          </cell>
          <cell r="E382">
            <v>1</v>
          </cell>
          <cell r="F382" t="str">
            <v>Inżynier Utrzymania Urządzeń III</v>
          </cell>
          <cell r="G382" t="str">
            <v>M</v>
          </cell>
          <cell r="H382">
            <v>6470</v>
          </cell>
        </row>
        <row r="383">
          <cell r="C383" t="str">
            <v xml:space="preserve">STROIŃSKA </v>
          </cell>
          <cell r="D383" t="str">
            <v>ANNA</v>
          </cell>
          <cell r="E383">
            <v>1</v>
          </cell>
          <cell r="F383" t="str">
            <v>Inspektor II</v>
          </cell>
          <cell r="G383" t="str">
            <v>H</v>
          </cell>
          <cell r="H383">
            <v>3000</v>
          </cell>
        </row>
        <row r="384">
          <cell r="C384" t="str">
            <v xml:space="preserve">Strojny </v>
          </cell>
          <cell r="D384" t="str">
            <v>PIOTR</v>
          </cell>
          <cell r="E384">
            <v>1</v>
          </cell>
          <cell r="F384" t="str">
            <v>Dyrektor Zadania Inwestycyjnego</v>
          </cell>
          <cell r="G384" t="str">
            <v>N</v>
          </cell>
          <cell r="H384">
            <v>6587</v>
          </cell>
        </row>
        <row r="385">
          <cell r="C385" t="str">
            <v>STRÓJWĄS</v>
          </cell>
          <cell r="D385" t="str">
            <v>MAREK</v>
          </cell>
          <cell r="E385">
            <v>1</v>
          </cell>
          <cell r="F385" t="str">
            <v>Inspektor I</v>
          </cell>
          <cell r="G385" t="str">
            <v>F</v>
          </cell>
          <cell r="H385">
            <v>2600</v>
          </cell>
        </row>
        <row r="386">
          <cell r="C386" t="str">
            <v>STRUŻEWSKA</v>
          </cell>
          <cell r="D386" t="str">
            <v xml:space="preserve">EWA </v>
          </cell>
          <cell r="E386">
            <v>1</v>
          </cell>
          <cell r="F386" t="str">
            <v>Inżynier Utrzymania Urządzeń III</v>
          </cell>
          <cell r="G386" t="str">
            <v>M</v>
          </cell>
          <cell r="H386">
            <v>4998</v>
          </cell>
        </row>
        <row r="387">
          <cell r="C387" t="str">
            <v xml:space="preserve">STRYJEK </v>
          </cell>
          <cell r="D387" t="str">
            <v xml:space="preserve">KATARZYNA </v>
          </cell>
          <cell r="E387">
            <v>1</v>
          </cell>
          <cell r="F387" t="str">
            <v>Sekretarka II</v>
          </cell>
          <cell r="G387" t="str">
            <v>F</v>
          </cell>
          <cell r="H387">
            <v>2442</v>
          </cell>
        </row>
        <row r="388">
          <cell r="C388" t="str">
            <v>STRZAŁECKA</v>
          </cell>
          <cell r="D388" t="str">
            <v>WIESŁAWA</v>
          </cell>
          <cell r="E388">
            <v>1</v>
          </cell>
          <cell r="F388" t="str">
            <v>Inżynier Systemu III</v>
          </cell>
          <cell r="G388" t="str">
            <v>M</v>
          </cell>
          <cell r="H388">
            <v>5000</v>
          </cell>
        </row>
        <row r="389">
          <cell r="C389" t="str">
            <v xml:space="preserve">STRZELBICKI </v>
          </cell>
          <cell r="D389" t="str">
            <v>JERZY</v>
          </cell>
          <cell r="E389">
            <v>1</v>
          </cell>
          <cell r="F389" t="str">
            <v>Inżynier Systemu II</v>
          </cell>
          <cell r="G389" t="str">
            <v>L</v>
          </cell>
          <cell r="H389">
            <v>4534</v>
          </cell>
        </row>
        <row r="390">
          <cell r="C390" t="str">
            <v>SUDZICKA</v>
          </cell>
          <cell r="D390" t="str">
            <v>MAGDALENA</v>
          </cell>
          <cell r="E390">
            <v>1</v>
          </cell>
          <cell r="F390" t="str">
            <v>Sekretarka II</v>
          </cell>
          <cell r="G390" t="str">
            <v>F</v>
          </cell>
          <cell r="H390">
            <v>2200</v>
          </cell>
        </row>
        <row r="391">
          <cell r="C391" t="str">
            <v xml:space="preserve">SUMKA </v>
          </cell>
          <cell r="D391" t="str">
            <v xml:space="preserve">ANDŻELIKA </v>
          </cell>
          <cell r="E391">
            <v>1</v>
          </cell>
          <cell r="F391" t="str">
            <v>Pracownik Rachuby Płac II</v>
          </cell>
          <cell r="G391" t="str">
            <v>G</v>
          </cell>
          <cell r="H391">
            <v>2500</v>
          </cell>
        </row>
        <row r="392">
          <cell r="C392" t="str">
            <v xml:space="preserve">SUSKA D </v>
          </cell>
          <cell r="D392" t="str">
            <v>DOROTA</v>
          </cell>
          <cell r="E392">
            <v>1</v>
          </cell>
          <cell r="F392" t="str">
            <v>Księgowy I</v>
          </cell>
          <cell r="G392" t="str">
            <v>G</v>
          </cell>
          <cell r="H392">
            <v>2465</v>
          </cell>
        </row>
        <row r="393">
          <cell r="C393" t="str">
            <v>SUSKA J</v>
          </cell>
          <cell r="D393" t="str">
            <v xml:space="preserve">JACEK </v>
          </cell>
          <cell r="E393">
            <v>1</v>
          </cell>
          <cell r="F393" t="str">
            <v>Kontroler Wydziałowy</v>
          </cell>
          <cell r="G393" t="str">
            <v>K</v>
          </cell>
          <cell r="H393">
            <v>4150</v>
          </cell>
        </row>
        <row r="394">
          <cell r="C394" t="str">
            <v>SWACZYNA</v>
          </cell>
          <cell r="D394" t="str">
            <v>ELŻBIETA</v>
          </cell>
          <cell r="E394">
            <v>1</v>
          </cell>
          <cell r="F394" t="str">
            <v>Kontroler Wydziałowy</v>
          </cell>
          <cell r="G394" t="str">
            <v>K</v>
          </cell>
          <cell r="H394">
            <v>3650</v>
          </cell>
        </row>
        <row r="395">
          <cell r="C395" t="str">
            <v>SYTA</v>
          </cell>
          <cell r="D395" t="str">
            <v xml:space="preserve">MIROSŁAWA </v>
          </cell>
          <cell r="E395">
            <v>1</v>
          </cell>
          <cell r="F395" t="str">
            <v>Referent III</v>
          </cell>
          <cell r="G395" t="str">
            <v>E</v>
          </cell>
          <cell r="H395">
            <v>2008</v>
          </cell>
        </row>
        <row r="396">
          <cell r="C396" t="str">
            <v>SZAJ</v>
          </cell>
          <cell r="D396" t="str">
            <v>ROBERT</v>
          </cell>
          <cell r="E396">
            <v>0.5</v>
          </cell>
          <cell r="F396" t="str">
            <v>DORADCA ZARZĄDU DS. POLITYKI INFORMACYJNEJ</v>
          </cell>
          <cell r="G396" t="str">
            <v>M</v>
          </cell>
          <cell r="H396">
            <v>3140</v>
          </cell>
        </row>
        <row r="397">
          <cell r="C397" t="str">
            <v>SZCZERBIŃSKA</v>
          </cell>
          <cell r="D397" t="str">
            <v>ELŻBIETA</v>
          </cell>
          <cell r="E397">
            <v>1</v>
          </cell>
          <cell r="F397" t="str">
            <v>Prawnik I</v>
          </cell>
          <cell r="G397" t="str">
            <v>K</v>
          </cell>
          <cell r="H397">
            <v>3900</v>
          </cell>
        </row>
        <row r="398">
          <cell r="C398" t="str">
            <v xml:space="preserve">SZCZYTOWSKA </v>
          </cell>
          <cell r="D398" t="str">
            <v xml:space="preserve">BARBARA </v>
          </cell>
          <cell r="E398">
            <v>1</v>
          </cell>
          <cell r="F398" t="str">
            <v>Sekretarka II</v>
          </cell>
          <cell r="G398" t="str">
            <v>F</v>
          </cell>
          <cell r="H398">
            <v>2150</v>
          </cell>
        </row>
        <row r="399">
          <cell r="C399" t="str">
            <v xml:space="preserve">SZKUP </v>
          </cell>
          <cell r="D399" t="str">
            <v>LEON</v>
          </cell>
          <cell r="E399">
            <v>1</v>
          </cell>
          <cell r="F399" t="str">
            <v>Ekonomista II</v>
          </cell>
          <cell r="G399" t="str">
            <v>L</v>
          </cell>
          <cell r="H399">
            <v>3700</v>
          </cell>
        </row>
        <row r="400">
          <cell r="C400" t="str">
            <v>SZLAGA-KŁOSIŃSKA</v>
          </cell>
          <cell r="D400" t="str">
            <v>TERESA</v>
          </cell>
          <cell r="E400">
            <v>1</v>
          </cell>
          <cell r="F400" t="str">
            <v>Kontroler Wydziałowy</v>
          </cell>
          <cell r="G400" t="str">
            <v>K</v>
          </cell>
          <cell r="H400">
            <v>3707</v>
          </cell>
        </row>
        <row r="401">
          <cell r="C401" t="str">
            <v xml:space="preserve">SZMIGIERA </v>
          </cell>
          <cell r="D401" t="str">
            <v>ELŻBIETA</v>
          </cell>
          <cell r="E401">
            <v>1</v>
          </cell>
          <cell r="F401" t="str">
            <v>Inżynier Utrzymania Urządzeń II</v>
          </cell>
          <cell r="G401" t="str">
            <v>L</v>
          </cell>
          <cell r="H401">
            <v>4697</v>
          </cell>
        </row>
        <row r="402">
          <cell r="C402" t="str">
            <v>SZNAJDER</v>
          </cell>
          <cell r="D402" t="str">
            <v>GRZEGORZ</v>
          </cell>
          <cell r="E402">
            <v>1</v>
          </cell>
          <cell r="F402" t="str">
            <v>Kier. Wydz. Telemechaniki, Regulacji i Pomiarów</v>
          </cell>
          <cell r="G402" t="str">
            <v>N</v>
          </cell>
          <cell r="H402">
            <v>6100</v>
          </cell>
        </row>
        <row r="403">
          <cell r="C403" t="str">
            <v>SZUDEJKO</v>
          </cell>
          <cell r="D403" t="str">
            <v>TOMASZ</v>
          </cell>
          <cell r="E403">
            <v>1</v>
          </cell>
          <cell r="F403" t="str">
            <v>Teleinformatyk IV</v>
          </cell>
          <cell r="G403" t="str">
            <v>M</v>
          </cell>
          <cell r="H403">
            <v>5800</v>
          </cell>
        </row>
        <row r="404">
          <cell r="C404" t="str">
            <v xml:space="preserve">SZWED </v>
          </cell>
          <cell r="D404" t="str">
            <v>CEZARY</v>
          </cell>
          <cell r="E404">
            <v>1</v>
          </cell>
          <cell r="F404" t="str">
            <v>Teleinformatyk IV</v>
          </cell>
          <cell r="G404" t="str">
            <v>M</v>
          </cell>
          <cell r="H404">
            <v>6500</v>
          </cell>
        </row>
        <row r="405">
          <cell r="C405" t="str">
            <v xml:space="preserve">SZWEJKOWSKI </v>
          </cell>
          <cell r="D405" t="str">
            <v>CEZARY</v>
          </cell>
          <cell r="E405">
            <v>1</v>
          </cell>
          <cell r="F405" t="str">
            <v>Teleinformatyk II</v>
          </cell>
          <cell r="G405" t="str">
            <v>K</v>
          </cell>
          <cell r="H405">
            <v>3375</v>
          </cell>
        </row>
        <row r="406">
          <cell r="C406" t="str">
            <v>SZWERBEL</v>
          </cell>
          <cell r="D406" t="str">
            <v>TERESA</v>
          </cell>
          <cell r="E406">
            <v>1</v>
          </cell>
          <cell r="F406" t="str">
            <v>Referent Techniczny</v>
          </cell>
          <cell r="G406" t="str">
            <v>E</v>
          </cell>
          <cell r="H406">
            <v>2093</v>
          </cell>
        </row>
        <row r="407">
          <cell r="C407" t="str">
            <v>SZYCHOWSKI</v>
          </cell>
          <cell r="D407" t="str">
            <v>LECH</v>
          </cell>
          <cell r="E407">
            <v>1</v>
          </cell>
          <cell r="F407" t="str">
            <v>Teleinformatyk I</v>
          </cell>
          <cell r="G407" t="str">
            <v>J</v>
          </cell>
          <cell r="H407">
            <v>4070</v>
          </cell>
        </row>
        <row r="408">
          <cell r="C408" t="str">
            <v xml:space="preserve">SZYMANIAK </v>
          </cell>
          <cell r="D408" t="str">
            <v xml:space="preserve">MAREK </v>
          </cell>
          <cell r="E408">
            <v>1</v>
          </cell>
          <cell r="F408" t="str">
            <v>Inspektor Nadzoru II</v>
          </cell>
          <cell r="G408" t="str">
            <v>K</v>
          </cell>
          <cell r="H408">
            <v>4825</v>
          </cell>
        </row>
        <row r="409">
          <cell r="C409" t="str">
            <v xml:space="preserve">SZYMAŃSKA M </v>
          </cell>
          <cell r="D409" t="str">
            <v>MAŁGORZATA</v>
          </cell>
          <cell r="E409">
            <v>1</v>
          </cell>
          <cell r="F409" t="str">
            <v>Inspektor II</v>
          </cell>
          <cell r="G409" t="str">
            <v>H</v>
          </cell>
          <cell r="H409">
            <v>2650</v>
          </cell>
        </row>
        <row r="410">
          <cell r="C410" t="str">
            <v xml:space="preserve">SZYMAŃSKA K </v>
          </cell>
          <cell r="D410" t="str">
            <v>KRYSTYNA</v>
          </cell>
          <cell r="E410">
            <v>1</v>
          </cell>
          <cell r="F410" t="str">
            <v>Prac. ds. Kadrowych i Socjalnych II</v>
          </cell>
          <cell r="G410" t="str">
            <v>I</v>
          </cell>
          <cell r="H410">
            <v>3791</v>
          </cell>
        </row>
        <row r="411">
          <cell r="C411" t="str">
            <v xml:space="preserve">SZYMAŃSKA E </v>
          </cell>
          <cell r="D411" t="str">
            <v>ELŻBIETA</v>
          </cell>
          <cell r="E411">
            <v>1</v>
          </cell>
          <cell r="F411" t="str">
            <v>Ekonomista I</v>
          </cell>
          <cell r="G411" t="str">
            <v>J</v>
          </cell>
          <cell r="H411">
            <v>3200</v>
          </cell>
        </row>
        <row r="412">
          <cell r="C412" t="str">
            <v>SZYMCZYK</v>
          </cell>
          <cell r="D412" t="str">
            <v>ANDRZEJ</v>
          </cell>
          <cell r="E412">
            <v>1</v>
          </cell>
          <cell r="F412" t="str">
            <v>Analityk Systemowy III</v>
          </cell>
          <cell r="G412" t="str">
            <v>K</v>
          </cell>
          <cell r="H412">
            <v>3950</v>
          </cell>
        </row>
        <row r="413">
          <cell r="C413" t="str">
            <v xml:space="preserve">ŚCIBISZ </v>
          </cell>
          <cell r="D413" t="str">
            <v>ANNA</v>
          </cell>
          <cell r="E413">
            <v>1</v>
          </cell>
          <cell r="F413" t="str">
            <v>Księgowy I</v>
          </cell>
          <cell r="G413" t="str">
            <v>G</v>
          </cell>
          <cell r="H413">
            <v>2495</v>
          </cell>
        </row>
        <row r="414">
          <cell r="C414" t="str">
            <v>ŚLUZEK</v>
          </cell>
          <cell r="D414" t="str">
            <v>WITOLD</v>
          </cell>
          <cell r="E414">
            <v>1</v>
          </cell>
          <cell r="F414" t="str">
            <v>Pracownik Ochrony I</v>
          </cell>
          <cell r="G414" t="str">
            <v>C</v>
          </cell>
          <cell r="H414">
            <v>1390</v>
          </cell>
        </row>
        <row r="415">
          <cell r="C415" t="str">
            <v xml:space="preserve">ŚWIDERSKA </v>
          </cell>
          <cell r="D415" t="str">
            <v xml:space="preserve">AGNIESZKA </v>
          </cell>
          <cell r="E415">
            <v>1</v>
          </cell>
          <cell r="F415" t="str">
            <v>Kontroler Wewnętrzny I</v>
          </cell>
          <cell r="G415" t="str">
            <v>H</v>
          </cell>
          <cell r="H415">
            <v>2875</v>
          </cell>
        </row>
        <row r="416">
          <cell r="C416" t="str">
            <v>ŚWIECZKA</v>
          </cell>
          <cell r="D416" t="str">
            <v>HENRYK</v>
          </cell>
          <cell r="E416">
            <v>1</v>
          </cell>
          <cell r="F416" t="str">
            <v>Pracownik Ochrony I</v>
          </cell>
          <cell r="G416" t="str">
            <v>C</v>
          </cell>
          <cell r="H416">
            <v>1365</v>
          </cell>
        </row>
        <row r="417">
          <cell r="C417" t="str">
            <v>ŚWISŁOWSKA</v>
          </cell>
          <cell r="D417" t="str">
            <v>KRYSTYNA</v>
          </cell>
          <cell r="E417">
            <v>1</v>
          </cell>
          <cell r="F417" t="str">
            <v>Analityk Systemowy II</v>
          </cell>
          <cell r="G417" t="str">
            <v>I</v>
          </cell>
          <cell r="H417">
            <v>3000</v>
          </cell>
        </row>
        <row r="418">
          <cell r="C418" t="str">
            <v>TABAKA</v>
          </cell>
          <cell r="D418" t="str">
            <v xml:space="preserve">ALINA </v>
          </cell>
          <cell r="E418">
            <v>1</v>
          </cell>
          <cell r="F418" t="str">
            <v>Ekonomista I</v>
          </cell>
          <cell r="G418" t="str">
            <v>J</v>
          </cell>
          <cell r="H418">
            <v>3550</v>
          </cell>
        </row>
        <row r="419">
          <cell r="C419" t="str">
            <v xml:space="preserve">TALMA </v>
          </cell>
          <cell r="D419" t="str">
            <v>MONIKA</v>
          </cell>
          <cell r="E419">
            <v>1</v>
          </cell>
          <cell r="F419" t="str">
            <v>Referent III</v>
          </cell>
          <cell r="G419" t="str">
            <v>E</v>
          </cell>
          <cell r="H419">
            <v>1900</v>
          </cell>
        </row>
        <row r="420">
          <cell r="C420" t="str">
            <v>TERKIEWICZ</v>
          </cell>
          <cell r="D420" t="str">
            <v>SŁAWOMIR</v>
          </cell>
          <cell r="E420">
            <v>1</v>
          </cell>
          <cell r="F420" t="str">
            <v>Ekonomista II</v>
          </cell>
          <cell r="G420" t="str">
            <v>L</v>
          </cell>
          <cell r="H420">
            <v>4500</v>
          </cell>
        </row>
        <row r="421">
          <cell r="C421" t="str">
            <v>TILZEN</v>
          </cell>
          <cell r="D421" t="str">
            <v>SŁAWOMIR</v>
          </cell>
          <cell r="E421">
            <v>1</v>
          </cell>
          <cell r="F421" t="str">
            <v>Analityk Systemowy I</v>
          </cell>
          <cell r="G421" t="str">
            <v>G</v>
          </cell>
          <cell r="H421">
            <v>2801</v>
          </cell>
        </row>
        <row r="422">
          <cell r="C422" t="str">
            <v>TIMOFIEJUK</v>
          </cell>
          <cell r="D422" t="str">
            <v>WITOLD</v>
          </cell>
          <cell r="E422">
            <v>1</v>
          </cell>
          <cell r="F422" t="str">
            <v>Analityk Systemowy III</v>
          </cell>
          <cell r="G422" t="str">
            <v>K</v>
          </cell>
          <cell r="H422">
            <v>4000</v>
          </cell>
        </row>
        <row r="423">
          <cell r="C423" t="str">
            <v>TOKARSKI P</v>
          </cell>
          <cell r="D423" t="str">
            <v>PIOTR</v>
          </cell>
          <cell r="E423">
            <v>1</v>
          </cell>
          <cell r="F423" t="str">
            <v>Analityk Systemowy I</v>
          </cell>
          <cell r="G423" t="str">
            <v>G</v>
          </cell>
          <cell r="H423">
            <v>2700</v>
          </cell>
        </row>
        <row r="424">
          <cell r="C424" t="str">
            <v>TOKARSKI K</v>
          </cell>
          <cell r="D424" t="str">
            <v>KRZYSZTOF</v>
          </cell>
          <cell r="E424">
            <v>1</v>
          </cell>
          <cell r="F424" t="str">
            <v>Analityk Systemowy IV</v>
          </cell>
          <cell r="G424" t="str">
            <v>L</v>
          </cell>
          <cell r="H424">
            <v>4800</v>
          </cell>
        </row>
        <row r="425">
          <cell r="C425" t="str">
            <v xml:space="preserve">TOMASZEWSKA </v>
          </cell>
          <cell r="D425" t="str">
            <v xml:space="preserve">IWONA </v>
          </cell>
          <cell r="E425">
            <v>1</v>
          </cell>
          <cell r="F425" t="str">
            <v>Księgowy I</v>
          </cell>
          <cell r="G425" t="str">
            <v>G</v>
          </cell>
          <cell r="H425">
            <v>2495</v>
          </cell>
        </row>
        <row r="426">
          <cell r="C426" t="str">
            <v xml:space="preserve">TONISZEWSKI </v>
          </cell>
          <cell r="D426" t="str">
            <v xml:space="preserve">ARTUR </v>
          </cell>
          <cell r="E426">
            <v>1</v>
          </cell>
          <cell r="F426" t="str">
            <v>Inżynier Systemu II</v>
          </cell>
          <cell r="G426" t="str">
            <v>L</v>
          </cell>
          <cell r="H426">
            <v>4300</v>
          </cell>
        </row>
        <row r="427">
          <cell r="C427" t="str">
            <v>TOPOLSKA</v>
          </cell>
          <cell r="D427" t="str">
            <v>ELŻBIETA</v>
          </cell>
          <cell r="E427">
            <v>1</v>
          </cell>
          <cell r="F427" t="str">
            <v>Pracownik Rachuby Płac II</v>
          </cell>
          <cell r="G427" t="str">
            <v>G</v>
          </cell>
          <cell r="H427">
            <v>3169</v>
          </cell>
        </row>
        <row r="428">
          <cell r="C428" t="str">
            <v xml:space="preserve">TRACZYK </v>
          </cell>
          <cell r="D428" t="str">
            <v>MAŁGORZATA</v>
          </cell>
          <cell r="E428">
            <v>1</v>
          </cell>
          <cell r="F428" t="str">
            <v>Koordynator ds. ochrony środow.</v>
          </cell>
          <cell r="G428" t="str">
            <v>J</v>
          </cell>
          <cell r="H428">
            <v>3233</v>
          </cell>
        </row>
        <row r="429">
          <cell r="C429" t="str">
            <v xml:space="preserve">TRĘBSKI </v>
          </cell>
          <cell r="D429" t="str">
            <v>ROBERT</v>
          </cell>
          <cell r="E429">
            <v>1</v>
          </cell>
          <cell r="F429" t="str">
            <v>Inżynier Systemu III</v>
          </cell>
          <cell r="G429" t="str">
            <v>M</v>
          </cell>
          <cell r="H429">
            <v>5000</v>
          </cell>
        </row>
        <row r="430">
          <cell r="C430" t="str">
            <v xml:space="preserve">TROJANOWSKA </v>
          </cell>
          <cell r="D430" t="str">
            <v xml:space="preserve">HANNA </v>
          </cell>
          <cell r="E430">
            <v>1</v>
          </cell>
          <cell r="F430" t="str">
            <v>Koordynator ds. Strategii Firmy II</v>
          </cell>
          <cell r="G430" t="str">
            <v>N</v>
          </cell>
          <cell r="H430">
            <v>6900</v>
          </cell>
        </row>
        <row r="431">
          <cell r="C431" t="str">
            <v xml:space="preserve">TRZCIONKA </v>
          </cell>
          <cell r="D431" t="str">
            <v>AGNIESZKA</v>
          </cell>
          <cell r="E431">
            <v>1</v>
          </cell>
          <cell r="F431" t="str">
            <v>Referent III</v>
          </cell>
          <cell r="G431" t="str">
            <v>E</v>
          </cell>
          <cell r="H431">
            <v>1800</v>
          </cell>
        </row>
        <row r="432">
          <cell r="C432" t="str">
            <v xml:space="preserve">TYMOREK </v>
          </cell>
          <cell r="D432" t="str">
            <v xml:space="preserve">ANDRZEJ </v>
          </cell>
          <cell r="E432">
            <v>1</v>
          </cell>
          <cell r="F432" t="str">
            <v>Kierownik Wydziału Opłat i Taryf</v>
          </cell>
          <cell r="G432" t="str">
            <v>N</v>
          </cell>
          <cell r="H432">
            <v>6000</v>
          </cell>
        </row>
        <row r="433">
          <cell r="C433" t="str">
            <v>TYMOSZYK</v>
          </cell>
          <cell r="D433" t="str">
            <v>TOMASZ</v>
          </cell>
          <cell r="E433">
            <v>1</v>
          </cell>
          <cell r="F433" t="str">
            <v>Analityk Systemowy I</v>
          </cell>
          <cell r="G433" t="str">
            <v>G</v>
          </cell>
          <cell r="H433">
            <v>2600</v>
          </cell>
        </row>
        <row r="434">
          <cell r="C434" t="str">
            <v>UCHAŃSKA</v>
          </cell>
          <cell r="D434" t="str">
            <v>ANNA</v>
          </cell>
          <cell r="E434">
            <v>1</v>
          </cell>
          <cell r="F434" t="str">
            <v>Asystent Zarządu II</v>
          </cell>
          <cell r="G434" t="str">
            <v>I</v>
          </cell>
          <cell r="H434">
            <v>3150</v>
          </cell>
        </row>
        <row r="435">
          <cell r="C435" t="str">
            <v xml:space="preserve">UCIŃSKA </v>
          </cell>
          <cell r="D435" t="str">
            <v>JULITA</v>
          </cell>
          <cell r="E435">
            <v>1</v>
          </cell>
          <cell r="F435" t="str">
            <v>Handlowiec IV</v>
          </cell>
          <cell r="G435" t="str">
            <v>L</v>
          </cell>
          <cell r="H435">
            <v>4200</v>
          </cell>
        </row>
        <row r="436">
          <cell r="C436" t="str">
            <v xml:space="preserve">USS </v>
          </cell>
          <cell r="D436" t="str">
            <v>MICHAŁ</v>
          </cell>
          <cell r="E436">
            <v>1</v>
          </cell>
          <cell r="F436" t="str">
            <v>Inspektor I</v>
          </cell>
          <cell r="G436" t="str">
            <v>F</v>
          </cell>
          <cell r="H436">
            <v>2500</v>
          </cell>
        </row>
        <row r="437">
          <cell r="C437" t="str">
            <v>WALIJEWSKI</v>
          </cell>
          <cell r="D437" t="str">
            <v>RADOSŁAW</v>
          </cell>
          <cell r="E437">
            <v>1</v>
          </cell>
          <cell r="F437" t="str">
            <v>Koordynator Obszaru Zarządzania i Nadzoru Właścicielskiego</v>
          </cell>
          <cell r="G437" t="str">
            <v>M</v>
          </cell>
          <cell r="H437">
            <v>5428</v>
          </cell>
        </row>
        <row r="438">
          <cell r="C438" t="str">
            <v>WARDZIŃSKI</v>
          </cell>
          <cell r="D438" t="str">
            <v>SŁAWOMIR</v>
          </cell>
          <cell r="E438">
            <v>1</v>
          </cell>
          <cell r="F438" t="str">
            <v>Główny Dyspozytor Systemu KDM-DIR</v>
          </cell>
          <cell r="G438" t="str">
            <v>N</v>
          </cell>
          <cell r="H438">
            <v>6472</v>
          </cell>
        </row>
        <row r="439">
          <cell r="C439" t="str">
            <v>WARZYWODA R</v>
          </cell>
          <cell r="D439" t="str">
            <v>REMIGIUSZ</v>
          </cell>
          <cell r="E439">
            <v>1</v>
          </cell>
          <cell r="F439" t="str">
            <v>Handlowiec I</v>
          </cell>
          <cell r="G439" t="str">
            <v>E</v>
          </cell>
          <cell r="H439">
            <v>2566</v>
          </cell>
        </row>
        <row r="440">
          <cell r="C440" t="str">
            <v xml:space="preserve">WARZYWODA G </v>
          </cell>
          <cell r="D440" t="str">
            <v xml:space="preserve">GRAŻYNA </v>
          </cell>
          <cell r="E440">
            <v>1</v>
          </cell>
          <cell r="F440" t="str">
            <v>Inspektor II</v>
          </cell>
          <cell r="G440" t="str">
            <v>H</v>
          </cell>
          <cell r="H440">
            <v>2675</v>
          </cell>
        </row>
        <row r="441">
          <cell r="C441" t="str">
            <v>WASILEWSKA</v>
          </cell>
          <cell r="D441" t="str">
            <v xml:space="preserve">JOLANTA </v>
          </cell>
          <cell r="E441">
            <v>1</v>
          </cell>
          <cell r="F441" t="str">
            <v>Księgowy I</v>
          </cell>
          <cell r="G441" t="str">
            <v>G</v>
          </cell>
          <cell r="H441">
            <v>2555</v>
          </cell>
        </row>
        <row r="442">
          <cell r="C442" t="str">
            <v xml:space="preserve">WASILUK-HASSA </v>
          </cell>
          <cell r="D442" t="str">
            <v xml:space="preserve">MAGDALENA </v>
          </cell>
          <cell r="E442">
            <v>1</v>
          </cell>
          <cell r="F442" t="str">
            <v>Kierownik Obszaru Zadaniowego</v>
          </cell>
          <cell r="G442" t="str">
            <v>O</v>
          </cell>
          <cell r="H442">
            <v>7500</v>
          </cell>
        </row>
        <row r="443">
          <cell r="C443" t="str">
            <v>WASZCZUK</v>
          </cell>
          <cell r="D443" t="str">
            <v>ELŻBIETA</v>
          </cell>
          <cell r="E443">
            <v>1</v>
          </cell>
          <cell r="F443" t="str">
            <v>Ekonomista III</v>
          </cell>
          <cell r="G443" t="str">
            <v>M</v>
          </cell>
          <cell r="H443">
            <v>6100</v>
          </cell>
        </row>
        <row r="444">
          <cell r="C444" t="str">
            <v>WAWRZYSZCZUK</v>
          </cell>
          <cell r="D444" t="str">
            <v xml:space="preserve">MAREK </v>
          </cell>
          <cell r="E444">
            <v>1</v>
          </cell>
          <cell r="F444" t="str">
            <v>Analityk Systemowy III</v>
          </cell>
          <cell r="G444" t="str">
            <v>K</v>
          </cell>
          <cell r="H444">
            <v>4000</v>
          </cell>
        </row>
        <row r="445">
          <cell r="C445" t="str">
            <v>WDOWIARSKA</v>
          </cell>
          <cell r="D445" t="str">
            <v>ELŻBIETA</v>
          </cell>
          <cell r="E445">
            <v>1</v>
          </cell>
          <cell r="F445" t="str">
            <v>Redaktor II</v>
          </cell>
          <cell r="G445" t="str">
            <v>K</v>
          </cell>
          <cell r="H445">
            <v>3416</v>
          </cell>
        </row>
        <row r="446">
          <cell r="C446" t="str">
            <v xml:space="preserve">WEGNEROWSKA </v>
          </cell>
          <cell r="D446" t="str">
            <v>REGINA</v>
          </cell>
          <cell r="E446">
            <v>1</v>
          </cell>
          <cell r="F446" t="str">
            <v>Kierownik Działu Informacji i Promocji</v>
          </cell>
          <cell r="G446" t="str">
            <v>L</v>
          </cell>
          <cell r="H446">
            <v>5232</v>
          </cell>
        </row>
        <row r="447">
          <cell r="C447" t="str">
            <v>WĘGLIŃSKI M</v>
          </cell>
          <cell r="D447" t="str">
            <v>MIROSŁAW</v>
          </cell>
          <cell r="E447">
            <v>0.6</v>
          </cell>
          <cell r="F447" t="str">
            <v>Teleinformatyk I</v>
          </cell>
          <cell r="G447" t="str">
            <v>J</v>
          </cell>
          <cell r="H447">
            <v>2033</v>
          </cell>
        </row>
        <row r="448">
          <cell r="C448" t="str">
            <v xml:space="preserve">WICHOWSKI </v>
          </cell>
          <cell r="D448" t="str">
            <v xml:space="preserve">PIOTR </v>
          </cell>
          <cell r="E448">
            <v>1</v>
          </cell>
          <cell r="F448" t="str">
            <v>Inżynier Systemu II</v>
          </cell>
          <cell r="G448" t="str">
            <v>L</v>
          </cell>
          <cell r="H448">
            <v>4500</v>
          </cell>
        </row>
        <row r="449">
          <cell r="C449" t="str">
            <v xml:space="preserve">WIECZOREK </v>
          </cell>
          <cell r="D449" t="str">
            <v xml:space="preserve">JACEK </v>
          </cell>
          <cell r="E449">
            <v>1</v>
          </cell>
          <cell r="F449" t="str">
            <v>Ekonomista III</v>
          </cell>
          <cell r="G449" t="str">
            <v>M</v>
          </cell>
          <cell r="H449">
            <v>5450</v>
          </cell>
        </row>
        <row r="450">
          <cell r="C450" t="str">
            <v xml:space="preserve">WIĘCŁAWIK </v>
          </cell>
          <cell r="D450" t="str">
            <v>MARCIN</v>
          </cell>
          <cell r="E450">
            <v>1</v>
          </cell>
          <cell r="F450" t="str">
            <v>Inspektor Utrzymania Urządzeń I</v>
          </cell>
          <cell r="G450" t="str">
            <v>I</v>
          </cell>
          <cell r="H450">
            <v>2903</v>
          </cell>
        </row>
        <row r="451">
          <cell r="C451" t="str">
            <v xml:space="preserve">WINIARSKI </v>
          </cell>
          <cell r="D451" t="str">
            <v>LESŁAW</v>
          </cell>
          <cell r="E451">
            <v>1</v>
          </cell>
          <cell r="F451" t="str">
            <v>Kierownik Wydziału Eksploatacji</v>
          </cell>
          <cell r="G451" t="str">
            <v>N</v>
          </cell>
          <cell r="H451">
            <v>6628</v>
          </cell>
        </row>
        <row r="452">
          <cell r="C452" t="str">
            <v>WIŚNIEWSKA E</v>
          </cell>
          <cell r="D452" t="str">
            <v xml:space="preserve">EWA </v>
          </cell>
          <cell r="E452">
            <v>1</v>
          </cell>
          <cell r="F452" t="str">
            <v>Referent II</v>
          </cell>
          <cell r="G452" t="str">
            <v>C</v>
          </cell>
          <cell r="H452">
            <v>1686</v>
          </cell>
        </row>
        <row r="453">
          <cell r="C453" t="str">
            <v>WIŚNIEWSKA M</v>
          </cell>
          <cell r="D453" t="str">
            <v>MAŁGORZATA</v>
          </cell>
          <cell r="E453">
            <v>1</v>
          </cell>
          <cell r="F453" t="str">
            <v>Inspektor I</v>
          </cell>
          <cell r="G453" t="str">
            <v>F</v>
          </cell>
          <cell r="H453">
            <v>2278</v>
          </cell>
        </row>
        <row r="454">
          <cell r="C454" t="str">
            <v>WIŚNIEWSKI</v>
          </cell>
          <cell r="D454" t="str">
            <v xml:space="preserve">ARTUR </v>
          </cell>
          <cell r="E454">
            <v>1</v>
          </cell>
          <cell r="F454" t="str">
            <v>Teleinformatyk II</v>
          </cell>
          <cell r="G454" t="str">
            <v>K</v>
          </cell>
          <cell r="H454">
            <v>3977</v>
          </cell>
        </row>
        <row r="455">
          <cell r="C455" t="str">
            <v>WŁODARCZYK TAD</v>
          </cell>
          <cell r="D455" t="str">
            <v>TADEUSZ</v>
          </cell>
          <cell r="E455">
            <v>1</v>
          </cell>
          <cell r="F455" t="str">
            <v>Inspektor II</v>
          </cell>
          <cell r="G455" t="str">
            <v>H</v>
          </cell>
          <cell r="H455">
            <v>2650</v>
          </cell>
        </row>
        <row r="456">
          <cell r="C456" t="str">
            <v>WŁODARCZYK TOM</v>
          </cell>
          <cell r="D456" t="str">
            <v>TOMASZ</v>
          </cell>
          <cell r="E456">
            <v>1</v>
          </cell>
          <cell r="F456" t="str">
            <v>Kierownik Wydziału Obsługi Klienta</v>
          </cell>
          <cell r="G456" t="str">
            <v>N</v>
          </cell>
          <cell r="H456">
            <v>6500</v>
          </cell>
        </row>
        <row r="457">
          <cell r="C457" t="str">
            <v xml:space="preserve">WOJAS </v>
          </cell>
          <cell r="D457" t="str">
            <v>JAROSŁAW</v>
          </cell>
          <cell r="E457">
            <v>1</v>
          </cell>
          <cell r="F457" t="str">
            <v>Główny Dyspozytor Systemu KDM-DIR</v>
          </cell>
          <cell r="G457" t="str">
            <v>N</v>
          </cell>
          <cell r="H457">
            <v>6516</v>
          </cell>
        </row>
        <row r="458">
          <cell r="C458" t="str">
            <v xml:space="preserve">WOJCIECHOWSKI R </v>
          </cell>
          <cell r="D458" t="str">
            <v xml:space="preserve">RYSZARD </v>
          </cell>
          <cell r="E458">
            <v>1</v>
          </cell>
          <cell r="F458" t="str">
            <v>Pracownik Ochrony I</v>
          </cell>
          <cell r="G458" t="str">
            <v>C</v>
          </cell>
          <cell r="H458">
            <v>1699</v>
          </cell>
        </row>
        <row r="459">
          <cell r="C459" t="str">
            <v xml:space="preserve">WOJCIECHOWSKI G </v>
          </cell>
          <cell r="D459" t="str">
            <v>GRZEGORZ</v>
          </cell>
          <cell r="E459">
            <v>1</v>
          </cell>
          <cell r="F459" t="str">
            <v>Teleinformatyk II</v>
          </cell>
          <cell r="G459" t="str">
            <v>K</v>
          </cell>
          <cell r="H459">
            <v>3980</v>
          </cell>
        </row>
        <row r="460">
          <cell r="C460" t="str">
            <v>WOJCIECHOWSKI W</v>
          </cell>
          <cell r="D460" t="str">
            <v>WALDEMAR</v>
          </cell>
          <cell r="E460">
            <v>1</v>
          </cell>
          <cell r="F460" t="str">
            <v>Dyspozytor Systemu KDM-DIR</v>
          </cell>
          <cell r="G460" t="str">
            <v>M</v>
          </cell>
          <cell r="H460">
            <v>4300</v>
          </cell>
        </row>
        <row r="461">
          <cell r="C461" t="str">
            <v>WOJDAT</v>
          </cell>
          <cell r="D461" t="str">
            <v xml:space="preserve">BARBARA </v>
          </cell>
          <cell r="E461">
            <v>1</v>
          </cell>
          <cell r="F461" t="str">
            <v>Kier. Działu Finansowego</v>
          </cell>
          <cell r="G461" t="str">
            <v>M</v>
          </cell>
          <cell r="H461">
            <v>6221</v>
          </cell>
        </row>
        <row r="462">
          <cell r="C462" t="str">
            <v>WOJTASIK</v>
          </cell>
          <cell r="D462" t="str">
            <v>DOROTA</v>
          </cell>
          <cell r="E462">
            <v>1</v>
          </cell>
          <cell r="F462" t="str">
            <v>Inspektor I</v>
          </cell>
          <cell r="G462" t="str">
            <v>F</v>
          </cell>
          <cell r="H462">
            <v>2742</v>
          </cell>
        </row>
        <row r="463">
          <cell r="C463" t="str">
            <v>WOLAŃSKA</v>
          </cell>
          <cell r="D463" t="str">
            <v>MAŁGORZATA</v>
          </cell>
          <cell r="E463">
            <v>1</v>
          </cell>
          <cell r="F463" t="str">
            <v>Sekretarka II</v>
          </cell>
          <cell r="G463" t="str">
            <v>F</v>
          </cell>
          <cell r="H463">
            <v>2395</v>
          </cell>
        </row>
        <row r="464">
          <cell r="C464" t="str">
            <v xml:space="preserve">WOLFRAM-JAROSZYŃSKA </v>
          </cell>
          <cell r="D464" t="str">
            <v xml:space="preserve">JADWIGA </v>
          </cell>
          <cell r="E464">
            <v>1</v>
          </cell>
          <cell r="F464" t="str">
            <v>Sekretarka III</v>
          </cell>
          <cell r="G464" t="str">
            <v>G</v>
          </cell>
          <cell r="H464">
            <v>3500</v>
          </cell>
        </row>
        <row r="465">
          <cell r="C465" t="str">
            <v>WOŁOWSKA</v>
          </cell>
          <cell r="D465" t="str">
            <v>RENATA</v>
          </cell>
          <cell r="E465">
            <v>0.875</v>
          </cell>
          <cell r="F465" t="str">
            <v>Sekretarka II</v>
          </cell>
          <cell r="G465" t="str">
            <v>F</v>
          </cell>
          <cell r="H465">
            <v>1881</v>
          </cell>
        </row>
        <row r="466">
          <cell r="C466" t="str">
            <v xml:space="preserve">WOŹNIAK </v>
          </cell>
          <cell r="D466" t="str">
            <v xml:space="preserve">KAROL </v>
          </cell>
          <cell r="E466">
            <v>1</v>
          </cell>
          <cell r="F466" t="str">
            <v>Inspektor Techniczny</v>
          </cell>
          <cell r="G466" t="str">
            <v>H</v>
          </cell>
          <cell r="H466">
            <v>2791</v>
          </cell>
        </row>
        <row r="467">
          <cell r="C467" t="str">
            <v>WÓJCIK</v>
          </cell>
          <cell r="D467" t="str">
            <v>MAŁGORZATA</v>
          </cell>
          <cell r="E467">
            <v>1</v>
          </cell>
          <cell r="F467" t="str">
            <v>Analityk Marketingowy II</v>
          </cell>
          <cell r="G467" t="str">
            <v>L</v>
          </cell>
          <cell r="H467">
            <v>4280</v>
          </cell>
        </row>
        <row r="468">
          <cell r="C468" t="str">
            <v>WÓJTOWICZ M</v>
          </cell>
          <cell r="D468" t="str">
            <v>MARZENA</v>
          </cell>
          <cell r="E468">
            <v>1</v>
          </cell>
          <cell r="F468" t="str">
            <v>Sekretarka II</v>
          </cell>
          <cell r="G468" t="str">
            <v>F</v>
          </cell>
          <cell r="H468">
            <v>2150</v>
          </cell>
        </row>
        <row r="469">
          <cell r="C469" t="str">
            <v xml:space="preserve">WÓJTOWICZ J </v>
          </cell>
          <cell r="D469" t="str">
            <v>JERZY</v>
          </cell>
          <cell r="E469">
            <v>1</v>
          </cell>
          <cell r="F469" t="str">
            <v>Inżynier Systemu I</v>
          </cell>
          <cell r="G469" t="str">
            <v>K</v>
          </cell>
          <cell r="H469">
            <v>4150</v>
          </cell>
        </row>
        <row r="470">
          <cell r="C470" t="str">
            <v>WRONKO</v>
          </cell>
          <cell r="D470" t="str">
            <v>MACIEJ</v>
          </cell>
          <cell r="E470">
            <v>1</v>
          </cell>
          <cell r="F470" t="str">
            <v>Ekonomista III</v>
          </cell>
          <cell r="G470" t="str">
            <v>M</v>
          </cell>
          <cell r="H470">
            <v>6993</v>
          </cell>
        </row>
        <row r="471">
          <cell r="C471" t="str">
            <v>WRZESIŃSKI</v>
          </cell>
          <cell r="D471" t="str">
            <v>TADEUSZ</v>
          </cell>
          <cell r="E471">
            <v>1</v>
          </cell>
          <cell r="F471" t="str">
            <v>Dyrektora Zadania Inwestycyjnego</v>
          </cell>
          <cell r="G471" t="str">
            <v>N</v>
          </cell>
          <cell r="H471">
            <v>6500</v>
          </cell>
        </row>
        <row r="472">
          <cell r="C472" t="str">
            <v>WYSOKIŃSKI</v>
          </cell>
          <cell r="D472" t="str">
            <v xml:space="preserve">ANDRZEJ </v>
          </cell>
          <cell r="E472">
            <v>1</v>
          </cell>
          <cell r="F472" t="str">
            <v>Inżynier Systemu II</v>
          </cell>
          <cell r="G472" t="str">
            <v>L</v>
          </cell>
          <cell r="H472">
            <v>5232</v>
          </cell>
        </row>
        <row r="473">
          <cell r="C473" t="str">
            <v xml:space="preserve">WYSZOMIRSKA </v>
          </cell>
          <cell r="D473" t="str">
            <v xml:space="preserve">GRAŻYNA </v>
          </cell>
          <cell r="E473">
            <v>1</v>
          </cell>
          <cell r="F473" t="str">
            <v>Inspektor Utrzymania Urządzeń I</v>
          </cell>
          <cell r="G473" t="str">
            <v>I</v>
          </cell>
          <cell r="H473">
            <v>2750</v>
          </cell>
        </row>
        <row r="474">
          <cell r="C474" t="str">
            <v>ZABAWSKA</v>
          </cell>
          <cell r="D474" t="str">
            <v xml:space="preserve">EWA </v>
          </cell>
          <cell r="E474">
            <v>1</v>
          </cell>
          <cell r="F474" t="str">
            <v>Kierownik Wydz. Rozwoju Systemów Pomiarowo-Rozliczeniowych</v>
          </cell>
          <cell r="G474" t="str">
            <v>M</v>
          </cell>
          <cell r="H474">
            <v>6200</v>
          </cell>
        </row>
        <row r="475">
          <cell r="C475" t="str">
            <v xml:space="preserve">ZAJĘCKA </v>
          </cell>
          <cell r="D475" t="str">
            <v xml:space="preserve">HANNA </v>
          </cell>
          <cell r="E475">
            <v>1</v>
          </cell>
          <cell r="F475" t="str">
            <v>Księgowy IV</v>
          </cell>
          <cell r="G475" t="str">
            <v>L</v>
          </cell>
          <cell r="H475">
            <v>5581</v>
          </cell>
        </row>
        <row r="476">
          <cell r="C476" t="str">
            <v>ZALEWSKI</v>
          </cell>
          <cell r="D476" t="str">
            <v>MICHAŁ</v>
          </cell>
          <cell r="E476">
            <v>1</v>
          </cell>
          <cell r="F476" t="str">
            <v>Ekonomista I</v>
          </cell>
          <cell r="G476" t="str">
            <v>J</v>
          </cell>
          <cell r="H476">
            <v>2650</v>
          </cell>
        </row>
        <row r="477">
          <cell r="C477" t="str">
            <v>ZARĘBSKA</v>
          </cell>
          <cell r="D477" t="str">
            <v>LUCYNA</v>
          </cell>
          <cell r="E477">
            <v>1</v>
          </cell>
          <cell r="F477" t="str">
            <v>Teleinformatyk III</v>
          </cell>
          <cell r="G477" t="str">
            <v>L</v>
          </cell>
          <cell r="H477">
            <v>4585</v>
          </cell>
        </row>
        <row r="478">
          <cell r="C478" t="str">
            <v>ZIMMER</v>
          </cell>
          <cell r="D478" t="str">
            <v>STEFAN</v>
          </cell>
          <cell r="E478">
            <v>1</v>
          </cell>
          <cell r="F478" t="str">
            <v>Koordynator ds. Strategii Firmy I</v>
          </cell>
          <cell r="G478" t="str">
            <v>M</v>
          </cell>
          <cell r="H478">
            <v>5560</v>
          </cell>
        </row>
        <row r="479">
          <cell r="C479" t="str">
            <v>ZIÓŁKOWSKA</v>
          </cell>
          <cell r="D479" t="str">
            <v xml:space="preserve">MARLENA </v>
          </cell>
          <cell r="E479">
            <v>1</v>
          </cell>
          <cell r="F479" t="str">
            <v>Pracownik Księgowości II</v>
          </cell>
          <cell r="G479" t="str">
            <v>E</v>
          </cell>
          <cell r="H479">
            <v>2035</v>
          </cell>
        </row>
        <row r="480">
          <cell r="C480" t="str">
            <v>ZORSKI</v>
          </cell>
          <cell r="D480" t="str">
            <v>ZBIGNIEW</v>
          </cell>
          <cell r="E480">
            <v>1</v>
          </cell>
          <cell r="F480" t="str">
            <v>Inżynier Systemu II</v>
          </cell>
          <cell r="G480" t="str">
            <v>L</v>
          </cell>
          <cell r="H480">
            <v>4058</v>
          </cell>
        </row>
        <row r="481">
          <cell r="C481" t="str">
            <v>ZWĘGLIŃSKA</v>
          </cell>
          <cell r="D481" t="str">
            <v>IWONA</v>
          </cell>
          <cell r="E481">
            <v>1</v>
          </cell>
          <cell r="F481" t="str">
            <v>Sekretarka II</v>
          </cell>
          <cell r="G481" t="str">
            <v>F</v>
          </cell>
          <cell r="H481">
            <v>2204</v>
          </cell>
        </row>
        <row r="482">
          <cell r="C482" t="str">
            <v xml:space="preserve">ZWIĄZEK </v>
          </cell>
          <cell r="D482" t="str">
            <v>EMILIA</v>
          </cell>
          <cell r="E482">
            <v>1</v>
          </cell>
          <cell r="F482" t="str">
            <v>Finansista II</v>
          </cell>
          <cell r="G482" t="str">
            <v>L</v>
          </cell>
          <cell r="H482">
            <v>4350</v>
          </cell>
        </row>
        <row r="483">
          <cell r="C483" t="str">
            <v xml:space="preserve">ZWIERZCHOWSKI </v>
          </cell>
          <cell r="D483" t="str">
            <v>ARKADIUSZ</v>
          </cell>
          <cell r="E483">
            <v>1</v>
          </cell>
          <cell r="F483" t="str">
            <v>Handlowiec I</v>
          </cell>
          <cell r="G483" t="str">
            <v>E</v>
          </cell>
          <cell r="H483">
            <v>2300</v>
          </cell>
        </row>
        <row r="484">
          <cell r="C484" t="str">
            <v xml:space="preserve">ZWOLIŃSKI </v>
          </cell>
          <cell r="D484" t="str">
            <v xml:space="preserve">JACEK </v>
          </cell>
          <cell r="E484">
            <v>1</v>
          </cell>
          <cell r="F484" t="str">
            <v>Teleinformatyk IV</v>
          </cell>
          <cell r="G484" t="str">
            <v>M</v>
          </cell>
          <cell r="H484">
            <v>5350</v>
          </cell>
        </row>
        <row r="485">
          <cell r="C485" t="str">
            <v>ZYCH</v>
          </cell>
          <cell r="D485" t="str">
            <v>EDYTA</v>
          </cell>
          <cell r="E485">
            <v>1</v>
          </cell>
          <cell r="F485" t="str">
            <v>Sekretarka II</v>
          </cell>
          <cell r="G485" t="str">
            <v>F</v>
          </cell>
          <cell r="H485">
            <v>2150</v>
          </cell>
        </row>
        <row r="486">
          <cell r="C486" t="str">
            <v xml:space="preserve">Żółtowski </v>
          </cell>
          <cell r="D486" t="str">
            <v xml:space="preserve">KAZIMIERZ </v>
          </cell>
          <cell r="E486">
            <v>1</v>
          </cell>
          <cell r="F486" t="str">
            <v>GŁÓWNY SPECJALISTA BHP</v>
          </cell>
          <cell r="G486" t="str">
            <v>L</v>
          </cell>
          <cell r="H486">
            <v>5112</v>
          </cell>
        </row>
        <row r="487">
          <cell r="C487" t="str">
            <v>ŻÓRAWSKA</v>
          </cell>
          <cell r="D487" t="str">
            <v>GRAŻYNA</v>
          </cell>
          <cell r="E487">
            <v>1</v>
          </cell>
          <cell r="F487" t="str">
            <v>Kierownik Działu Spraw Pracowniczych</v>
          </cell>
          <cell r="G487" t="str">
            <v>N</v>
          </cell>
          <cell r="H487">
            <v>6770</v>
          </cell>
        </row>
        <row r="488">
          <cell r="C488" t="str">
            <v>ŻUKOWSKA</v>
          </cell>
          <cell r="D488" t="str">
            <v>CELINA</v>
          </cell>
          <cell r="E488">
            <v>1</v>
          </cell>
          <cell r="F488" t="str">
            <v>Ekonomista II</v>
          </cell>
          <cell r="G488" t="str">
            <v>L</v>
          </cell>
          <cell r="H488">
            <v>3950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otówka za m-c"/>
      <sheetName val="obrotówka narastająco"/>
      <sheetName val="bilans, RZiS,przepływy,kapitały"/>
      <sheetName val="bilans "/>
      <sheetName val="noty do bilansu"/>
      <sheetName val="wiekowanie należności"/>
      <sheetName val="RZiS, koszty rodz."/>
      <sheetName val="FC Spr.z syt.finans."/>
      <sheetName val="noty do RZiS"/>
      <sheetName val="Przepływy"/>
      <sheetName val="noty do przepływów"/>
      <sheetName val="noty pozostałe"/>
      <sheetName val="FC Kapitały"/>
      <sheetName val="SF-Z-020 Zobow.z tyt.dost.i usł"/>
      <sheetName val="SF-A-060 Nal.z tyt.dostaw i usł"/>
      <sheetName val="SF-A-150 Pozostałe aktywa krótk"/>
      <sheetName val="SF-A-050 Pożyczki i należn."/>
      <sheetName val="SF-Z-070 Pozost.zob.niefinans"/>
      <sheetName val="SF-A-090 Instr.poch... śr.pieni"/>
      <sheetName val="SF Inne zobowiązania finans"/>
      <sheetName val="SF Kapitały"/>
      <sheetName val="należn,zobow,odpisy"/>
      <sheetName val="wiekowanie"/>
      <sheetName val="STS"/>
      <sheetName val="wycena rezerw aktuarialnych"/>
      <sheetName val="SF Spr.z całk.doch."/>
      <sheetName val="CF dział.operac."/>
      <sheetName val="FC Spr.z przepł.pien."/>
      <sheetName val="CF-IC Cash f. w rozbiciu"/>
      <sheetName val="SF-A-011 - Zmiany śr.trw.w bud."/>
      <sheetName val="SF-A-014 - Prawa do uż.aktywów"/>
      <sheetName val="SF-A-031 - Zmiany WN"/>
      <sheetName val="FC Spraw.z całk.doch"/>
      <sheetName val="SF Spr.z syt.finans."/>
      <sheetName val="SF-Z-040-M Stan rezerw KRDŁ"/>
      <sheetName val="SF-A-110 - Pozostałe aktywa dłu"/>
      <sheetName val="SF dział.operac."/>
      <sheetName val="SF Spr.z przepł.pien."/>
    </sheetNames>
    <sheetDataSet>
      <sheetData sheetId="0"/>
      <sheetData sheetId="1">
        <row r="3">
          <cell r="A3" t="str">
            <v>100004000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spondentka"/>
      <sheetName val="obrotówka"/>
      <sheetName val="sprawdzenie rezerw"/>
      <sheetName val="cit 09-2024"/>
      <sheetName val="podatek odroczony"/>
      <sheetName val="wycena rezerw aktuarialnych"/>
      <sheetName val="SAP FC Aktywo z tyt.odrocz.pod."/>
      <sheetName val="SAP FC Rezerwa z tyt.odrocz.pod"/>
      <sheetName val="KUP 2023, NKUP 2024"/>
      <sheetName val="KUP 2022 - NKUP 2023"/>
      <sheetName val="AC - samochody pow.150tys"/>
    </sheetNames>
    <sheetDataSet>
      <sheetData sheetId="0"/>
      <sheetData sheetId="1">
        <row r="1">
          <cell r="C1" t="str">
            <v>Przeniesienie salda</v>
          </cell>
          <cell r="D1" t="str">
            <v>Salod okr. poprzedn.</v>
          </cell>
          <cell r="E1" t="str">
            <v>Skum. saldo PoprzOkr</v>
          </cell>
          <cell r="F1" t="str">
            <v>Winien   1-  8</v>
          </cell>
          <cell r="G1" t="str">
            <v>Ma   1-  8</v>
          </cell>
          <cell r="H1" t="str">
            <v>Skum. saldo Winien</v>
          </cell>
          <cell r="I1" t="str">
            <v>Skum. saldo Ma</v>
          </cell>
          <cell r="J1" t="str">
            <v>Saldo skumulowane</v>
          </cell>
        </row>
        <row r="2">
          <cell r="A2" t="str">
            <v>konta</v>
          </cell>
          <cell r="C2" t="str">
            <v>1 PLN</v>
          </cell>
          <cell r="D2" t="str">
            <v>1 PLN</v>
          </cell>
          <cell r="E2" t="str">
            <v>1 PLN</v>
          </cell>
          <cell r="F2" t="str">
            <v>1 PLN</v>
          </cell>
          <cell r="G2" t="str">
            <v>1 PLN</v>
          </cell>
          <cell r="H2" t="str">
            <v>1 PLN</v>
          </cell>
          <cell r="I2" t="str">
            <v>1 PLN</v>
          </cell>
          <cell r="J2" t="str">
            <v>1 PLN</v>
          </cell>
        </row>
        <row r="3">
          <cell r="A3" t="str">
            <v>100004000</v>
          </cell>
          <cell r="B3" t="str">
            <v>LE: WP_KST 0</v>
          </cell>
          <cell r="C3">
            <v>483156.19</v>
          </cell>
          <cell r="D3">
            <v>0</v>
          </cell>
          <cell r="E3">
            <v>483156.19</v>
          </cell>
          <cell r="F3">
            <v>0</v>
          </cell>
          <cell r="G3">
            <v>0</v>
          </cell>
          <cell r="H3">
            <v>483156.19</v>
          </cell>
          <cell r="I3">
            <v>0</v>
          </cell>
          <cell r="J3">
            <v>483156.19</v>
          </cell>
        </row>
        <row r="4">
          <cell r="A4" t="str">
            <v>100100000</v>
          </cell>
          <cell r="B4" t="str">
            <v>WP_ KST 1</v>
          </cell>
          <cell r="C4">
            <v>25561290.629999898</v>
          </cell>
          <cell r="D4">
            <v>0</v>
          </cell>
          <cell r="E4">
            <v>25561290.629999898</v>
          </cell>
          <cell r="F4">
            <v>0</v>
          </cell>
          <cell r="G4">
            <v>34575.19</v>
          </cell>
          <cell r="H4">
            <v>25526715.440000001</v>
          </cell>
          <cell r="I4">
            <v>0</v>
          </cell>
          <cell r="J4">
            <v>25526715.440000001</v>
          </cell>
        </row>
        <row r="5">
          <cell r="A5" t="str">
            <v>100104000</v>
          </cell>
          <cell r="B5" t="str">
            <v>LE: WP_KST 1</v>
          </cell>
          <cell r="C5">
            <v>8119941.1799999904</v>
          </cell>
          <cell r="D5">
            <v>0</v>
          </cell>
          <cell r="E5">
            <v>8119941.1799999904</v>
          </cell>
          <cell r="F5">
            <v>0</v>
          </cell>
          <cell r="G5">
            <v>0</v>
          </cell>
          <cell r="H5">
            <v>8119941.1799999904</v>
          </cell>
          <cell r="I5">
            <v>0</v>
          </cell>
          <cell r="J5">
            <v>8119941.1799999904</v>
          </cell>
        </row>
        <row r="6">
          <cell r="A6" t="str">
            <v>100200000</v>
          </cell>
          <cell r="B6" t="str">
            <v>WP_ KST 2</v>
          </cell>
          <cell r="C6">
            <v>4067170.71</v>
          </cell>
          <cell r="D6">
            <v>0</v>
          </cell>
          <cell r="E6">
            <v>4067170.71</v>
          </cell>
          <cell r="F6">
            <v>0</v>
          </cell>
          <cell r="G6">
            <v>0</v>
          </cell>
          <cell r="H6">
            <v>4067170.71</v>
          </cell>
          <cell r="I6">
            <v>0</v>
          </cell>
          <cell r="J6">
            <v>4067170.71</v>
          </cell>
        </row>
        <row r="7">
          <cell r="A7" t="str">
            <v>100300000</v>
          </cell>
          <cell r="B7" t="str">
            <v>WP_ KST 3</v>
          </cell>
          <cell r="C7">
            <v>86113</v>
          </cell>
          <cell r="D7">
            <v>0</v>
          </cell>
          <cell r="E7">
            <v>86113</v>
          </cell>
          <cell r="F7">
            <v>0</v>
          </cell>
          <cell r="G7">
            <v>600</v>
          </cell>
          <cell r="H7">
            <v>85513</v>
          </cell>
          <cell r="I7">
            <v>0</v>
          </cell>
          <cell r="J7">
            <v>85513</v>
          </cell>
        </row>
        <row r="8">
          <cell r="A8" t="str">
            <v>100400000</v>
          </cell>
          <cell r="B8" t="str">
            <v>WP_ KST 4</v>
          </cell>
          <cell r="C8">
            <v>18430928.609999899</v>
          </cell>
          <cell r="D8">
            <v>0</v>
          </cell>
          <cell r="E8">
            <v>18430928.609999899</v>
          </cell>
          <cell r="F8">
            <v>149340.51</v>
          </cell>
          <cell r="G8">
            <v>178182.079999999</v>
          </cell>
          <cell r="H8">
            <v>18402087.039999899</v>
          </cell>
          <cell r="I8">
            <v>0</v>
          </cell>
          <cell r="J8">
            <v>18402087.039999899</v>
          </cell>
        </row>
        <row r="9">
          <cell r="A9" t="str">
            <v>100500000</v>
          </cell>
          <cell r="B9" t="str">
            <v>WP_ KST 5</v>
          </cell>
          <cell r="C9">
            <v>1791783.82</v>
          </cell>
          <cell r="D9">
            <v>0</v>
          </cell>
          <cell r="E9">
            <v>1791783.82</v>
          </cell>
          <cell r="F9">
            <v>0</v>
          </cell>
          <cell r="G9">
            <v>7261.4899999999898</v>
          </cell>
          <cell r="H9">
            <v>1784522.33</v>
          </cell>
          <cell r="I9">
            <v>0</v>
          </cell>
          <cell r="J9">
            <v>1784522.33</v>
          </cell>
        </row>
        <row r="10">
          <cell r="A10" t="str">
            <v>100600000</v>
          </cell>
          <cell r="B10" t="str">
            <v>WP_ KST 6</v>
          </cell>
          <cell r="C10">
            <v>7418989.5499999896</v>
          </cell>
          <cell r="D10">
            <v>0</v>
          </cell>
          <cell r="E10">
            <v>7418989.5499999896</v>
          </cell>
          <cell r="F10">
            <v>123714.12</v>
          </cell>
          <cell r="G10">
            <v>92558.71</v>
          </cell>
          <cell r="H10">
            <v>7450144.96</v>
          </cell>
          <cell r="I10">
            <v>0</v>
          </cell>
          <cell r="J10">
            <v>7450144.96</v>
          </cell>
        </row>
        <row r="11">
          <cell r="A11" t="str">
            <v>100700000</v>
          </cell>
          <cell r="B11" t="str">
            <v>WP_ KST 7</v>
          </cell>
          <cell r="C11">
            <v>7184168.1699999897</v>
          </cell>
          <cell r="D11">
            <v>0</v>
          </cell>
          <cell r="E11">
            <v>7184168.1699999897</v>
          </cell>
          <cell r="F11">
            <v>161215.5</v>
          </cell>
          <cell r="G11">
            <v>163029.91</v>
          </cell>
          <cell r="H11">
            <v>7182353.7599999905</v>
          </cell>
          <cell r="I11">
            <v>0</v>
          </cell>
          <cell r="J11">
            <v>7182353.7599999905</v>
          </cell>
        </row>
        <row r="12">
          <cell r="A12" t="str">
            <v>100800000</v>
          </cell>
          <cell r="B12" t="str">
            <v>WP_ KST 8</v>
          </cell>
          <cell r="C12">
            <v>14315069.76</v>
          </cell>
          <cell r="D12">
            <v>0</v>
          </cell>
          <cell r="E12">
            <v>14315069.76</v>
          </cell>
          <cell r="F12">
            <v>210854.92</v>
          </cell>
          <cell r="G12">
            <v>106904.91</v>
          </cell>
          <cell r="H12">
            <v>14419019.77</v>
          </cell>
          <cell r="I12">
            <v>0</v>
          </cell>
          <cell r="J12">
            <v>14419019.77</v>
          </cell>
        </row>
        <row r="13">
          <cell r="A13" t="str">
            <v>110004000</v>
          </cell>
          <cell r="B13" t="str">
            <v>LE: Um_KST 0</v>
          </cell>
          <cell r="C13">
            <v>-92897.039999999906</v>
          </cell>
          <cell r="D13">
            <v>0</v>
          </cell>
          <cell r="E13">
            <v>-92897.039999999906</v>
          </cell>
          <cell r="F13">
            <v>0</v>
          </cell>
          <cell r="G13">
            <v>12413.41</v>
          </cell>
          <cell r="H13">
            <v>0</v>
          </cell>
          <cell r="I13">
            <v>-105310.45</v>
          </cell>
          <cell r="J13">
            <v>-105310.45</v>
          </cell>
        </row>
        <row r="14">
          <cell r="A14" t="str">
            <v>110100000</v>
          </cell>
          <cell r="B14" t="str">
            <v>Um_ KST 1</v>
          </cell>
          <cell r="C14">
            <v>-11551660.65</v>
          </cell>
          <cell r="D14">
            <v>0</v>
          </cell>
          <cell r="E14">
            <v>-11551660.65</v>
          </cell>
          <cell r="F14">
            <v>22548.74</v>
          </cell>
          <cell r="G14">
            <v>427815.21999999898</v>
          </cell>
          <cell r="H14">
            <v>0</v>
          </cell>
          <cell r="I14">
            <v>-11956927.130000001</v>
          </cell>
          <cell r="J14">
            <v>-11956927.130000001</v>
          </cell>
        </row>
        <row r="15">
          <cell r="A15" t="str">
            <v>110104000</v>
          </cell>
          <cell r="B15" t="str">
            <v>LE: Um_KST 1</v>
          </cell>
          <cell r="C15">
            <v>-1836313.6799999899</v>
          </cell>
          <cell r="D15">
            <v>0</v>
          </cell>
          <cell r="E15">
            <v>-1836313.6799999899</v>
          </cell>
          <cell r="F15">
            <v>0</v>
          </cell>
          <cell r="G15">
            <v>260400.66</v>
          </cell>
          <cell r="H15">
            <v>0</v>
          </cell>
          <cell r="I15">
            <v>-2096714.34</v>
          </cell>
          <cell r="J15">
            <v>-2096714.34</v>
          </cell>
        </row>
        <row r="16">
          <cell r="A16" t="str">
            <v>110200000</v>
          </cell>
          <cell r="B16" t="str">
            <v>Um_ KST 2</v>
          </cell>
          <cell r="C16">
            <v>-1784678.02</v>
          </cell>
          <cell r="D16">
            <v>0</v>
          </cell>
          <cell r="E16">
            <v>-1784678.02</v>
          </cell>
          <cell r="F16">
            <v>0</v>
          </cell>
          <cell r="G16">
            <v>46517.589999999902</v>
          </cell>
          <cell r="H16">
            <v>0</v>
          </cell>
          <cell r="I16">
            <v>-1831195.61</v>
          </cell>
          <cell r="J16">
            <v>-1831195.61</v>
          </cell>
        </row>
        <row r="17">
          <cell r="A17" t="str">
            <v>110300000</v>
          </cell>
          <cell r="B17" t="str">
            <v>Um_ KST 3</v>
          </cell>
          <cell r="C17">
            <v>-83484.699999999895</v>
          </cell>
          <cell r="D17">
            <v>0</v>
          </cell>
          <cell r="E17">
            <v>-83484.699999999895</v>
          </cell>
          <cell r="F17">
            <v>600</v>
          </cell>
          <cell r="G17">
            <v>584.07000000000005</v>
          </cell>
          <cell r="H17">
            <v>0</v>
          </cell>
          <cell r="I17">
            <v>-83468.77</v>
          </cell>
          <cell r="J17">
            <v>-83468.77</v>
          </cell>
        </row>
        <row r="18">
          <cell r="A18" t="str">
            <v>110400000</v>
          </cell>
          <cell r="B18" t="str">
            <v>Um_ KST 4</v>
          </cell>
          <cell r="C18">
            <v>-15007281.58</v>
          </cell>
          <cell r="D18">
            <v>0</v>
          </cell>
          <cell r="E18">
            <v>-15007281.58</v>
          </cell>
          <cell r="F18">
            <v>178182.079999999</v>
          </cell>
          <cell r="G18">
            <v>410682.34999999899</v>
          </cell>
          <cell r="H18">
            <v>0</v>
          </cell>
          <cell r="I18">
            <v>-15239781.85</v>
          </cell>
          <cell r="J18">
            <v>-15239781.85</v>
          </cell>
        </row>
        <row r="19">
          <cell r="A19" t="str">
            <v>110500000</v>
          </cell>
          <cell r="B19" t="str">
            <v>Um_ KST 5</v>
          </cell>
          <cell r="C19">
            <v>-1333844.21</v>
          </cell>
          <cell r="D19">
            <v>0</v>
          </cell>
          <cell r="E19">
            <v>-1333844.21</v>
          </cell>
          <cell r="F19">
            <v>7261.4899999999898</v>
          </cell>
          <cell r="G19">
            <v>44415.47</v>
          </cell>
          <cell r="H19">
            <v>0</v>
          </cell>
          <cell r="I19">
            <v>-1370998.1899999899</v>
          </cell>
          <cell r="J19">
            <v>-1370998.1899999899</v>
          </cell>
        </row>
        <row r="20">
          <cell r="A20" t="str">
            <v>110600000</v>
          </cell>
          <cell r="B20" t="str">
            <v>Um_ KST 6</v>
          </cell>
          <cell r="C20">
            <v>-5712448.6200000001</v>
          </cell>
          <cell r="D20">
            <v>0</v>
          </cell>
          <cell r="E20">
            <v>-5712448.6200000001</v>
          </cell>
          <cell r="F20">
            <v>92558.71</v>
          </cell>
          <cell r="G20">
            <v>228270.84</v>
          </cell>
          <cell r="H20">
            <v>0</v>
          </cell>
          <cell r="I20">
            <v>-5848160.75</v>
          </cell>
          <cell r="J20">
            <v>-5848160.75</v>
          </cell>
        </row>
        <row r="21">
          <cell r="A21" t="str">
            <v>110700000</v>
          </cell>
          <cell r="B21" t="str">
            <v>Um_ KST 7</v>
          </cell>
          <cell r="C21">
            <v>-4204051.5599999903</v>
          </cell>
          <cell r="D21">
            <v>0</v>
          </cell>
          <cell r="E21">
            <v>-4204051.5599999903</v>
          </cell>
          <cell r="F21">
            <v>163029.91</v>
          </cell>
          <cell r="G21">
            <v>336107.46</v>
          </cell>
          <cell r="H21">
            <v>0</v>
          </cell>
          <cell r="I21">
            <v>-4377129.1100000003</v>
          </cell>
          <cell r="J21">
            <v>-4377129.1100000003</v>
          </cell>
        </row>
        <row r="22">
          <cell r="A22" t="str">
            <v>110800000</v>
          </cell>
          <cell r="B22" t="str">
            <v>Um_ KST 8</v>
          </cell>
          <cell r="C22">
            <v>-13132430.33</v>
          </cell>
          <cell r="D22">
            <v>0</v>
          </cell>
          <cell r="E22">
            <v>-13132430.33</v>
          </cell>
          <cell r="F22">
            <v>106904.91</v>
          </cell>
          <cell r="G22">
            <v>322330.27</v>
          </cell>
          <cell r="H22">
            <v>0</v>
          </cell>
          <cell r="I22">
            <v>-13347855.689999901</v>
          </cell>
          <cell r="J22">
            <v>-13347855.689999901</v>
          </cell>
        </row>
        <row r="23">
          <cell r="A23" t="str">
            <v>120100000</v>
          </cell>
          <cell r="B23" t="str">
            <v>OA_wycena KST 1</v>
          </cell>
          <cell r="C23">
            <v>-672322</v>
          </cell>
          <cell r="D23">
            <v>0</v>
          </cell>
          <cell r="E23">
            <v>-672322</v>
          </cell>
          <cell r="F23">
            <v>0</v>
          </cell>
          <cell r="G23">
            <v>0</v>
          </cell>
          <cell r="H23">
            <v>0</v>
          </cell>
          <cell r="I23">
            <v>-672322</v>
          </cell>
          <cell r="J23">
            <v>-672322</v>
          </cell>
        </row>
        <row r="24">
          <cell r="A24" t="str">
            <v>120200000</v>
          </cell>
          <cell r="B24" t="str">
            <v>OA_wycena KST 2</v>
          </cell>
          <cell r="C24">
            <v>-860107.23999999894</v>
          </cell>
          <cell r="D24">
            <v>0</v>
          </cell>
          <cell r="E24">
            <v>-860107.23999999894</v>
          </cell>
          <cell r="F24">
            <v>0</v>
          </cell>
          <cell r="G24">
            <v>0</v>
          </cell>
          <cell r="H24">
            <v>0</v>
          </cell>
          <cell r="I24">
            <v>-860107.23999999894</v>
          </cell>
          <cell r="J24">
            <v>-860107.23999999894</v>
          </cell>
        </row>
        <row r="25">
          <cell r="A25" t="str">
            <v>201400000</v>
          </cell>
          <cell r="B25" t="str">
            <v>WP_Lic.prog.kom</v>
          </cell>
          <cell r="C25">
            <v>1829984.28</v>
          </cell>
          <cell r="D25">
            <v>0</v>
          </cell>
          <cell r="E25">
            <v>1829984.28</v>
          </cell>
          <cell r="F25">
            <v>0</v>
          </cell>
          <cell r="G25">
            <v>0</v>
          </cell>
          <cell r="H25">
            <v>1829984.28</v>
          </cell>
          <cell r="I25">
            <v>0</v>
          </cell>
          <cell r="J25">
            <v>1829984.28</v>
          </cell>
        </row>
        <row r="26">
          <cell r="A26" t="str">
            <v>201600000</v>
          </cell>
          <cell r="B26" t="str">
            <v>WP_PWUG nabyte</v>
          </cell>
          <cell r="C26">
            <v>589446.80000000005</v>
          </cell>
          <cell r="D26">
            <v>0</v>
          </cell>
          <cell r="E26">
            <v>589446.80000000005</v>
          </cell>
          <cell r="F26">
            <v>0</v>
          </cell>
          <cell r="G26">
            <v>0</v>
          </cell>
          <cell r="H26">
            <v>589446.80000000005</v>
          </cell>
          <cell r="I26">
            <v>0</v>
          </cell>
          <cell r="J26">
            <v>589446.80000000005</v>
          </cell>
        </row>
        <row r="27">
          <cell r="A27" t="str">
            <v>211400000</v>
          </cell>
          <cell r="B27" t="str">
            <v>Um_Lic.na prog.</v>
          </cell>
          <cell r="C27">
            <v>-1697679.8799999901</v>
          </cell>
          <cell r="D27">
            <v>0</v>
          </cell>
          <cell r="E27">
            <v>-1697679.8799999901</v>
          </cell>
          <cell r="F27">
            <v>0</v>
          </cell>
          <cell r="G27">
            <v>13934.26</v>
          </cell>
          <cell r="H27">
            <v>0</v>
          </cell>
          <cell r="I27">
            <v>-1711614.1399999899</v>
          </cell>
          <cell r="J27">
            <v>-1711614.1399999899</v>
          </cell>
        </row>
        <row r="28">
          <cell r="A28" t="str">
            <v>211600000</v>
          </cell>
          <cell r="B28" t="str">
            <v>Um_PWUG nabyte</v>
          </cell>
          <cell r="C28">
            <v>-548663.81999999902</v>
          </cell>
          <cell r="D28">
            <v>0</v>
          </cell>
          <cell r="E28">
            <v>-548663.81999999902</v>
          </cell>
          <cell r="F28">
            <v>0</v>
          </cell>
          <cell r="G28">
            <v>2381.48</v>
          </cell>
          <cell r="H28">
            <v>0</v>
          </cell>
          <cell r="I28">
            <v>-551045.30000000005</v>
          </cell>
          <cell r="J28">
            <v>-551045.30000000005</v>
          </cell>
        </row>
        <row r="29">
          <cell r="A29" t="str">
            <v>403900050</v>
          </cell>
          <cell r="B29" t="str">
            <v>AFS CN Poz.dł.A</v>
          </cell>
          <cell r="C29">
            <v>200</v>
          </cell>
          <cell r="D29">
            <v>0</v>
          </cell>
          <cell r="E29">
            <v>200</v>
          </cell>
          <cell r="F29">
            <v>0</v>
          </cell>
          <cell r="G29">
            <v>0</v>
          </cell>
          <cell r="H29">
            <v>200</v>
          </cell>
          <cell r="I29">
            <v>0</v>
          </cell>
          <cell r="J29">
            <v>200</v>
          </cell>
        </row>
        <row r="30">
          <cell r="A30" t="str">
            <v>600100000</v>
          </cell>
          <cell r="B30" t="str">
            <v>WP_NI- KST 1</v>
          </cell>
          <cell r="C30">
            <v>410085.33</v>
          </cell>
          <cell r="D30">
            <v>0</v>
          </cell>
          <cell r="E30">
            <v>410085.33</v>
          </cell>
          <cell r="F30">
            <v>0</v>
          </cell>
          <cell r="G30">
            <v>0</v>
          </cell>
          <cell r="H30">
            <v>410085.33</v>
          </cell>
          <cell r="I30">
            <v>0</v>
          </cell>
          <cell r="J30">
            <v>410085.33</v>
          </cell>
        </row>
        <row r="31">
          <cell r="A31" t="str">
            <v>610100000</v>
          </cell>
          <cell r="B31" t="str">
            <v>Um_NI- KST 1</v>
          </cell>
          <cell r="C31">
            <v>-235484.429999999</v>
          </cell>
          <cell r="D31">
            <v>0</v>
          </cell>
          <cell r="E31">
            <v>-235484.429999999</v>
          </cell>
          <cell r="F31">
            <v>0</v>
          </cell>
          <cell r="G31">
            <v>6836.2799999999897</v>
          </cell>
          <cell r="H31">
            <v>0</v>
          </cell>
          <cell r="I31">
            <v>-242320.709999999</v>
          </cell>
          <cell r="J31">
            <v>-242320.709999999</v>
          </cell>
        </row>
        <row r="32">
          <cell r="A32" t="str">
            <v>800100000</v>
          </cell>
          <cell r="B32" t="str">
            <v>WP_RAT w budowi</v>
          </cell>
          <cell r="C32">
            <v>8076</v>
          </cell>
          <cell r="D32">
            <v>0</v>
          </cell>
          <cell r="E32">
            <v>8076</v>
          </cell>
          <cell r="F32">
            <v>746274.09999999905</v>
          </cell>
          <cell r="G32">
            <v>646174.57999999903</v>
          </cell>
          <cell r="H32">
            <v>108175.52</v>
          </cell>
          <cell r="I32">
            <v>0</v>
          </cell>
          <cell r="J32">
            <v>108175.52</v>
          </cell>
        </row>
        <row r="33">
          <cell r="A33" t="str">
            <v>810100000</v>
          </cell>
          <cell r="B33" t="str">
            <v>WP_Nakł.RATcz.z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840100000</v>
          </cell>
          <cell r="B34" t="str">
            <v>Nak.inw.-got ŚT</v>
          </cell>
          <cell r="C34">
            <v>0</v>
          </cell>
          <cell r="D34">
            <v>0</v>
          </cell>
          <cell r="E34">
            <v>0</v>
          </cell>
          <cell r="F34">
            <v>381477.13</v>
          </cell>
          <cell r="G34">
            <v>8300</v>
          </cell>
          <cell r="H34">
            <v>373177.13</v>
          </cell>
          <cell r="I34">
            <v>0</v>
          </cell>
          <cell r="J34">
            <v>373177.13</v>
          </cell>
        </row>
        <row r="35">
          <cell r="A35" t="str">
            <v>840200000</v>
          </cell>
          <cell r="B35" t="str">
            <v>Nak.inw. Zuż.m.</v>
          </cell>
          <cell r="C35">
            <v>0</v>
          </cell>
          <cell r="D35">
            <v>0</v>
          </cell>
          <cell r="E35">
            <v>0</v>
          </cell>
          <cell r="F35">
            <v>366890.32</v>
          </cell>
          <cell r="G35">
            <v>0</v>
          </cell>
          <cell r="H35">
            <v>366890.32</v>
          </cell>
          <cell r="I35">
            <v>0</v>
          </cell>
          <cell r="J35">
            <v>366890.32</v>
          </cell>
        </row>
        <row r="36">
          <cell r="A36" t="str">
            <v>840600000</v>
          </cell>
          <cell r="B36" t="str">
            <v>Nak.inw.koszt u</v>
          </cell>
          <cell r="C36">
            <v>0</v>
          </cell>
          <cell r="D36">
            <v>0</v>
          </cell>
          <cell r="E36">
            <v>0</v>
          </cell>
          <cell r="F36">
            <v>4853.6999999999898</v>
          </cell>
          <cell r="G36">
            <v>0</v>
          </cell>
          <cell r="H36">
            <v>4853.6999999999898</v>
          </cell>
          <cell r="I36">
            <v>0</v>
          </cell>
          <cell r="J36">
            <v>4853.6999999999898</v>
          </cell>
        </row>
        <row r="37">
          <cell r="A37" t="str">
            <v>890000000</v>
          </cell>
          <cell r="B37" t="str">
            <v>Rozl.nak.inw</v>
          </cell>
          <cell r="C37">
            <v>0</v>
          </cell>
          <cell r="D37">
            <v>0</v>
          </cell>
          <cell r="E37">
            <v>0</v>
          </cell>
          <cell r="F37">
            <v>1049.53</v>
          </cell>
          <cell r="G37">
            <v>745970.68</v>
          </cell>
          <cell r="H37">
            <v>0</v>
          </cell>
          <cell r="I37">
            <v>-744921.15</v>
          </cell>
          <cell r="J37">
            <v>-744921.15</v>
          </cell>
        </row>
        <row r="38">
          <cell r="A38" t="str">
            <v>1000100000</v>
          </cell>
          <cell r="B38" t="str">
            <v>Kasa główna w P</v>
          </cell>
          <cell r="C38">
            <v>48418.79</v>
          </cell>
          <cell r="D38">
            <v>0</v>
          </cell>
          <cell r="E38">
            <v>48418.79</v>
          </cell>
          <cell r="F38">
            <v>1249596.8</v>
          </cell>
          <cell r="G38">
            <v>1275609.8</v>
          </cell>
          <cell r="H38">
            <v>22405.79</v>
          </cell>
          <cell r="I38">
            <v>0</v>
          </cell>
          <cell r="J38">
            <v>22405.79</v>
          </cell>
        </row>
        <row r="39">
          <cell r="A39" t="str">
            <v>1010100010</v>
          </cell>
          <cell r="B39" t="str">
            <v>Kasa w walucie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1300070001</v>
          </cell>
          <cell r="B40" t="str">
            <v>PKOBP -podst PL</v>
          </cell>
          <cell r="C40">
            <v>0.11</v>
          </cell>
          <cell r="D40">
            <v>0</v>
          </cell>
          <cell r="E40">
            <v>0.11</v>
          </cell>
          <cell r="F40">
            <v>224740612.62</v>
          </cell>
          <cell r="G40">
            <v>224740612.68000001</v>
          </cell>
          <cell r="H40">
            <v>0.05</v>
          </cell>
          <cell r="I40">
            <v>0</v>
          </cell>
          <cell r="J40">
            <v>0.05</v>
          </cell>
        </row>
        <row r="41">
          <cell r="A41" t="str">
            <v>1300070002</v>
          </cell>
          <cell r="B41" t="str">
            <v>PKOBP -podst PL</v>
          </cell>
          <cell r="C41">
            <v>0.93999999999999895</v>
          </cell>
          <cell r="D41">
            <v>0</v>
          </cell>
          <cell r="E41">
            <v>0.93999999999999895</v>
          </cell>
          <cell r="F41">
            <v>7352296.7800000003</v>
          </cell>
          <cell r="G41">
            <v>7352297.21</v>
          </cell>
          <cell r="H41">
            <v>0.51</v>
          </cell>
          <cell r="I41">
            <v>0</v>
          </cell>
          <cell r="J41">
            <v>0.51</v>
          </cell>
        </row>
        <row r="42">
          <cell r="A42" t="str">
            <v>1300080001</v>
          </cell>
          <cell r="B42" t="str">
            <v>PEKAO -podst PL</v>
          </cell>
          <cell r="C42">
            <v>0</v>
          </cell>
          <cell r="D42">
            <v>0</v>
          </cell>
          <cell r="E42">
            <v>0</v>
          </cell>
          <cell r="F42">
            <v>830.73</v>
          </cell>
          <cell r="G42">
            <v>830.73</v>
          </cell>
          <cell r="H42">
            <v>0</v>
          </cell>
          <cell r="I42">
            <v>0</v>
          </cell>
          <cell r="J42">
            <v>0</v>
          </cell>
        </row>
        <row r="43">
          <cell r="A43" t="str">
            <v>1300080002</v>
          </cell>
          <cell r="B43" t="str">
            <v>PEKAO -podst PL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 t="str">
            <v>1300100001</v>
          </cell>
          <cell r="B44" t="str">
            <v>BRE -podst PLN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1300120001</v>
          </cell>
          <cell r="B45" t="str">
            <v>BZWBK -podst PL</v>
          </cell>
          <cell r="C45">
            <v>3330.75</v>
          </cell>
          <cell r="D45">
            <v>0</v>
          </cell>
          <cell r="E45">
            <v>3330.75</v>
          </cell>
          <cell r="F45">
            <v>237.69999999999899</v>
          </cell>
          <cell r="G45">
            <v>1760</v>
          </cell>
          <cell r="H45">
            <v>1808.45</v>
          </cell>
          <cell r="I45">
            <v>0</v>
          </cell>
          <cell r="J45">
            <v>1808.45</v>
          </cell>
        </row>
        <row r="46">
          <cell r="A46" t="str">
            <v>1302070001</v>
          </cell>
          <cell r="B46" t="str">
            <v>PKOBP -płace PL</v>
          </cell>
          <cell r="C46">
            <v>0</v>
          </cell>
          <cell r="D46">
            <v>0</v>
          </cell>
          <cell r="E46">
            <v>0</v>
          </cell>
          <cell r="F46">
            <v>18143228.309999902</v>
          </cell>
          <cell r="G46">
            <v>18143228.309999902</v>
          </cell>
          <cell r="H46">
            <v>0</v>
          </cell>
          <cell r="I46">
            <v>0</v>
          </cell>
          <cell r="J46">
            <v>0</v>
          </cell>
        </row>
        <row r="47">
          <cell r="A47" t="str">
            <v>1306070001</v>
          </cell>
          <cell r="B47" t="str">
            <v>PKOBP - rachune</v>
          </cell>
          <cell r="C47">
            <v>4079858.6899999902</v>
          </cell>
          <cell r="D47">
            <v>0</v>
          </cell>
          <cell r="E47">
            <v>4079858.6899999902</v>
          </cell>
          <cell r="F47">
            <v>25050076.75</v>
          </cell>
          <cell r="G47">
            <v>28923514.530000001</v>
          </cell>
          <cell r="H47">
            <v>206420.91</v>
          </cell>
          <cell r="I47">
            <v>0</v>
          </cell>
          <cell r="J47">
            <v>206420.91</v>
          </cell>
        </row>
        <row r="48">
          <cell r="A48" t="str">
            <v>1309070001</v>
          </cell>
          <cell r="B48" t="str">
            <v>PKOBP -inny pom</v>
          </cell>
          <cell r="C48">
            <v>0</v>
          </cell>
          <cell r="D48">
            <v>0</v>
          </cell>
          <cell r="E48">
            <v>0</v>
          </cell>
          <cell r="F48">
            <v>7612703.6399999904</v>
          </cell>
          <cell r="G48">
            <v>7612703.5999999903</v>
          </cell>
          <cell r="H48">
            <v>0.04</v>
          </cell>
          <cell r="I48">
            <v>0</v>
          </cell>
          <cell r="J48">
            <v>0.04</v>
          </cell>
        </row>
        <row r="49">
          <cell r="A49" t="str">
            <v>1309120001</v>
          </cell>
          <cell r="B49" t="str">
            <v>BZWBK -inny pom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>1310070001</v>
          </cell>
          <cell r="B50" t="str">
            <v>PKOBP -wal pods</v>
          </cell>
          <cell r="C50">
            <v>738630.72999999905</v>
          </cell>
          <cell r="D50">
            <v>0</v>
          </cell>
          <cell r="E50">
            <v>738630.72999999905</v>
          </cell>
          <cell r="F50">
            <v>0</v>
          </cell>
          <cell r="G50">
            <v>464866.71</v>
          </cell>
          <cell r="H50">
            <v>273764.02</v>
          </cell>
          <cell r="I50">
            <v>0</v>
          </cell>
          <cell r="J50">
            <v>273764.02</v>
          </cell>
        </row>
        <row r="51">
          <cell r="A51" t="str">
            <v>1320001001</v>
          </cell>
          <cell r="B51" t="str">
            <v>Lokaty overnigh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 t="str">
            <v>1320003000</v>
          </cell>
          <cell r="B52" t="str">
            <v>Lok.kr.3-12 m-c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1390070001</v>
          </cell>
          <cell r="B53" t="str">
            <v>PKOBP -bieżący</v>
          </cell>
          <cell r="C53">
            <v>0</v>
          </cell>
          <cell r="D53">
            <v>0</v>
          </cell>
          <cell r="E53">
            <v>0</v>
          </cell>
          <cell r="F53">
            <v>416948.58</v>
          </cell>
          <cell r="G53">
            <v>263825.429999999</v>
          </cell>
          <cell r="H53">
            <v>153123.149999999</v>
          </cell>
          <cell r="I53">
            <v>0</v>
          </cell>
          <cell r="J53">
            <v>153123.149999999</v>
          </cell>
        </row>
        <row r="54">
          <cell r="A54" t="str">
            <v>1390070002</v>
          </cell>
          <cell r="B54" t="str">
            <v>PKOBP -bieżący</v>
          </cell>
          <cell r="C54">
            <v>457.74</v>
          </cell>
          <cell r="D54">
            <v>0</v>
          </cell>
          <cell r="E54">
            <v>457.74</v>
          </cell>
          <cell r="F54">
            <v>266947.429999999</v>
          </cell>
          <cell r="G54">
            <v>117057.74</v>
          </cell>
          <cell r="H54">
            <v>150347.429999999</v>
          </cell>
          <cell r="I54">
            <v>0</v>
          </cell>
          <cell r="J54">
            <v>150347.429999999</v>
          </cell>
        </row>
        <row r="55">
          <cell r="A55" t="str">
            <v>1390070003</v>
          </cell>
          <cell r="B55" t="str">
            <v>PKOBP - bieżący</v>
          </cell>
          <cell r="C55">
            <v>729504.89</v>
          </cell>
          <cell r="D55">
            <v>0</v>
          </cell>
          <cell r="E55">
            <v>729504.89</v>
          </cell>
          <cell r="F55">
            <v>1957920.97</v>
          </cell>
          <cell r="G55">
            <v>1027659.97</v>
          </cell>
          <cell r="H55">
            <v>1659765.8899999899</v>
          </cell>
          <cell r="I55">
            <v>0</v>
          </cell>
          <cell r="J55">
            <v>1659765.8899999899</v>
          </cell>
        </row>
        <row r="56">
          <cell r="A56" t="str">
            <v>1390100001</v>
          </cell>
          <cell r="B56" t="str">
            <v>BRE - r. bież.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 t="str">
            <v>1390120001</v>
          </cell>
          <cell r="B57" t="str">
            <v>BZWBK -bieżący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 t="str">
            <v>1500000000</v>
          </cell>
          <cell r="B58" t="str">
            <v>Kraj.śr.pien.w</v>
          </cell>
          <cell r="C58">
            <v>0</v>
          </cell>
          <cell r="D58">
            <v>0</v>
          </cell>
          <cell r="E58">
            <v>0</v>
          </cell>
          <cell r="F58">
            <v>74290930.599999905</v>
          </cell>
          <cell r="G58">
            <v>74290930.599999905</v>
          </cell>
          <cell r="H58">
            <v>0</v>
          </cell>
          <cell r="I58">
            <v>0</v>
          </cell>
          <cell r="J58">
            <v>0</v>
          </cell>
        </row>
        <row r="59">
          <cell r="A59" t="str">
            <v>1500600000</v>
          </cell>
          <cell r="B59" t="str">
            <v>Śr.pien.w dr. V</v>
          </cell>
          <cell r="C59">
            <v>0</v>
          </cell>
          <cell r="D59">
            <v>0</v>
          </cell>
          <cell r="E59">
            <v>0</v>
          </cell>
          <cell r="F59">
            <v>107947182.56</v>
          </cell>
          <cell r="G59">
            <v>107947182.56</v>
          </cell>
          <cell r="H59">
            <v>0</v>
          </cell>
          <cell r="I59">
            <v>0</v>
          </cell>
          <cell r="J59">
            <v>0</v>
          </cell>
        </row>
        <row r="60">
          <cell r="A60" t="str">
            <v>1510000000</v>
          </cell>
          <cell r="B60" t="str">
            <v>Zagr.sr.pien.w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>1621001000</v>
          </cell>
          <cell r="B61" t="str">
            <v>Poż.kr.obr.pow</v>
          </cell>
          <cell r="C61">
            <v>0</v>
          </cell>
          <cell r="D61">
            <v>0</v>
          </cell>
          <cell r="E61">
            <v>0</v>
          </cell>
          <cell r="F61">
            <v>5304414.25</v>
          </cell>
          <cell r="G61">
            <v>5304414.25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1621001001</v>
          </cell>
          <cell r="B62" t="str">
            <v>Poż.kr.obr.pow</v>
          </cell>
          <cell r="C62">
            <v>0</v>
          </cell>
          <cell r="D62">
            <v>0</v>
          </cell>
          <cell r="E62">
            <v>0</v>
          </cell>
          <cell r="F62">
            <v>8829.95999999999</v>
          </cell>
          <cell r="G62">
            <v>8829.95999999999</v>
          </cell>
          <cell r="H62">
            <v>0</v>
          </cell>
          <cell r="I62">
            <v>0</v>
          </cell>
          <cell r="J62">
            <v>0</v>
          </cell>
        </row>
        <row r="63">
          <cell r="A63" t="str">
            <v>1710000000</v>
          </cell>
          <cell r="B63" t="str">
            <v>Tech.do wpłat</v>
          </cell>
          <cell r="C63">
            <v>0</v>
          </cell>
          <cell r="D63">
            <v>0</v>
          </cell>
          <cell r="E63">
            <v>0</v>
          </cell>
          <cell r="F63">
            <v>267823657.80000001</v>
          </cell>
          <cell r="G63">
            <v>267823657.80000001</v>
          </cell>
          <cell r="H63">
            <v>0</v>
          </cell>
          <cell r="I63">
            <v>0</v>
          </cell>
          <cell r="J63">
            <v>0</v>
          </cell>
        </row>
        <row r="64">
          <cell r="A64" t="str">
            <v>1730000000</v>
          </cell>
          <cell r="B64" t="str">
            <v>Tech.do wpłat-k</v>
          </cell>
          <cell r="C64">
            <v>0</v>
          </cell>
          <cell r="D64">
            <v>0</v>
          </cell>
          <cell r="E64">
            <v>0</v>
          </cell>
          <cell r="F64">
            <v>14181.219999999899</v>
          </cell>
          <cell r="G64">
            <v>14178.24</v>
          </cell>
          <cell r="H64">
            <v>2.98</v>
          </cell>
          <cell r="I64">
            <v>0</v>
          </cell>
          <cell r="J64">
            <v>2.98</v>
          </cell>
        </row>
        <row r="65">
          <cell r="A65" t="str">
            <v>1740000000</v>
          </cell>
          <cell r="B65" t="str">
            <v>Tech.do wypłat-</v>
          </cell>
          <cell r="C65">
            <v>0</v>
          </cell>
          <cell r="D65">
            <v>0</v>
          </cell>
          <cell r="E65">
            <v>0</v>
          </cell>
          <cell r="F65">
            <v>15716.32</v>
          </cell>
          <cell r="G65">
            <v>15716.32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1750000000</v>
          </cell>
          <cell r="B66" t="str">
            <v>KT_RK zreal_śr.</v>
          </cell>
          <cell r="C66">
            <v>-8227.7399999999907</v>
          </cell>
          <cell r="D66">
            <v>0</v>
          </cell>
          <cell r="E66">
            <v>-8227.7399999999907</v>
          </cell>
          <cell r="F66">
            <v>0</v>
          </cell>
          <cell r="G66">
            <v>39066.32</v>
          </cell>
          <cell r="H66">
            <v>0</v>
          </cell>
          <cell r="I66">
            <v>-47294.059999999903</v>
          </cell>
          <cell r="J66">
            <v>-47294.059999999903</v>
          </cell>
        </row>
        <row r="67">
          <cell r="A67" t="str">
            <v>1750010000</v>
          </cell>
          <cell r="B67" t="str">
            <v>KT_RK nzreal_śr</v>
          </cell>
          <cell r="C67">
            <v>-45149.75</v>
          </cell>
          <cell r="D67">
            <v>0</v>
          </cell>
          <cell r="E67">
            <v>-45149.75</v>
          </cell>
          <cell r="F67">
            <v>206578.16</v>
          </cell>
          <cell r="G67">
            <v>172653.829999999</v>
          </cell>
          <cell r="H67">
            <v>0</v>
          </cell>
          <cell r="I67">
            <v>-11225.42</v>
          </cell>
          <cell r="J67">
            <v>-11225.42</v>
          </cell>
        </row>
        <row r="68">
          <cell r="A68" t="str">
            <v>2000000000</v>
          </cell>
          <cell r="B68" t="str">
            <v>Nal OKP DiU</v>
          </cell>
          <cell r="C68">
            <v>27041002.359999899</v>
          </cell>
          <cell r="D68">
            <v>0</v>
          </cell>
          <cell r="E68">
            <v>27041002.359999899</v>
          </cell>
          <cell r="F68">
            <v>134478736.24000001</v>
          </cell>
          <cell r="G68">
            <v>140781859.87</v>
          </cell>
          <cell r="H68">
            <v>20737878.73</v>
          </cell>
          <cell r="I68">
            <v>0</v>
          </cell>
          <cell r="J68">
            <v>20737878.73</v>
          </cell>
        </row>
        <row r="69">
          <cell r="A69" t="str">
            <v>2002200000</v>
          </cell>
          <cell r="B69" t="str">
            <v>Nal OKP NI, RAT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2008000000</v>
          </cell>
          <cell r="B70" t="str">
            <v>Nal OKP kaucje</v>
          </cell>
          <cell r="C70">
            <v>589336.48999999894</v>
          </cell>
          <cell r="D70">
            <v>0</v>
          </cell>
          <cell r="E70">
            <v>589336.48999999894</v>
          </cell>
          <cell r="F70">
            <v>0</v>
          </cell>
          <cell r="G70">
            <v>0</v>
          </cell>
          <cell r="H70">
            <v>589336.48999999894</v>
          </cell>
          <cell r="I70">
            <v>0</v>
          </cell>
          <cell r="J70">
            <v>589336.48999999894</v>
          </cell>
        </row>
        <row r="71">
          <cell r="A71" t="str">
            <v>2008000007</v>
          </cell>
          <cell r="B71" t="str">
            <v>Nal OKP kaucje</v>
          </cell>
          <cell r="C71">
            <v>589336.48999999894</v>
          </cell>
          <cell r="D71">
            <v>0</v>
          </cell>
          <cell r="E71">
            <v>589336.48999999894</v>
          </cell>
          <cell r="F71">
            <v>4125355.43</v>
          </cell>
          <cell r="G71">
            <v>4714691.9199999897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2008000008</v>
          </cell>
          <cell r="B72" t="str">
            <v>Nal OKP kaucje</v>
          </cell>
          <cell r="C72">
            <v>-589336.48999999894</v>
          </cell>
          <cell r="D72">
            <v>0</v>
          </cell>
          <cell r="E72">
            <v>-589336.48999999894</v>
          </cell>
          <cell r="F72">
            <v>4714691.9199999897</v>
          </cell>
          <cell r="G72">
            <v>4125355.43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2008010000</v>
          </cell>
          <cell r="B73" t="str">
            <v>Nal OKP zabezp</v>
          </cell>
          <cell r="C73">
            <v>0</v>
          </cell>
          <cell r="D73">
            <v>0</v>
          </cell>
          <cell r="E73">
            <v>0</v>
          </cell>
          <cell r="F73">
            <v>50000</v>
          </cell>
          <cell r="G73">
            <v>0</v>
          </cell>
          <cell r="H73">
            <v>50000</v>
          </cell>
          <cell r="I73">
            <v>0</v>
          </cell>
          <cell r="J73">
            <v>50000</v>
          </cell>
        </row>
        <row r="74">
          <cell r="A74" t="str">
            <v>2008990000</v>
          </cell>
          <cell r="B74" t="str">
            <v>Nal OKP pozosta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2020000000</v>
          </cell>
          <cell r="B75" t="str">
            <v>OANal OKP DiU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2050000000</v>
          </cell>
          <cell r="B76" t="str">
            <v>Nal OKNP DiU</v>
          </cell>
          <cell r="C76">
            <v>6667864.5</v>
          </cell>
          <cell r="D76">
            <v>0</v>
          </cell>
          <cell r="E76">
            <v>6667864.5</v>
          </cell>
          <cell r="F76">
            <v>1214018.28</v>
          </cell>
          <cell r="G76">
            <v>1211830.49</v>
          </cell>
          <cell r="H76">
            <v>6670052.29</v>
          </cell>
          <cell r="I76">
            <v>0</v>
          </cell>
          <cell r="J76">
            <v>6670052.29</v>
          </cell>
        </row>
        <row r="77">
          <cell r="A77" t="str">
            <v>2050000006</v>
          </cell>
          <cell r="B77" t="str">
            <v>Nal OKNP DiU</v>
          </cell>
          <cell r="C77">
            <v>0</v>
          </cell>
          <cell r="D77">
            <v>0</v>
          </cell>
          <cell r="E77">
            <v>0</v>
          </cell>
          <cell r="F77">
            <v>984</v>
          </cell>
          <cell r="G77">
            <v>984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>2050000008</v>
          </cell>
          <cell r="B78" t="str">
            <v>Nal OKNP DiU</v>
          </cell>
          <cell r="C78">
            <v>0</v>
          </cell>
          <cell r="D78">
            <v>0</v>
          </cell>
          <cell r="E78">
            <v>0</v>
          </cell>
          <cell r="F78">
            <v>984</v>
          </cell>
          <cell r="G78">
            <v>984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2051000000</v>
          </cell>
          <cell r="B79" t="str">
            <v>Zal przek DKNP</v>
          </cell>
          <cell r="C79">
            <v>81339.710000000006</v>
          </cell>
          <cell r="D79">
            <v>0</v>
          </cell>
          <cell r="E79">
            <v>81339.710000000006</v>
          </cell>
          <cell r="F79">
            <v>179715.45</v>
          </cell>
          <cell r="G79">
            <v>170084.47</v>
          </cell>
          <cell r="H79">
            <v>90970.69</v>
          </cell>
          <cell r="I79">
            <v>0</v>
          </cell>
          <cell r="J79">
            <v>90970.69</v>
          </cell>
        </row>
        <row r="80">
          <cell r="A80" t="str">
            <v>2051200000</v>
          </cell>
          <cell r="B80" t="str">
            <v>Zal przek DKNP</v>
          </cell>
          <cell r="C80">
            <v>0</v>
          </cell>
          <cell r="D80">
            <v>0</v>
          </cell>
          <cell r="E80">
            <v>0</v>
          </cell>
          <cell r="F80">
            <v>23798.1899999999</v>
          </cell>
          <cell r="G80">
            <v>16188.76</v>
          </cell>
          <cell r="H80">
            <v>7609.43</v>
          </cell>
          <cell r="I80">
            <v>0</v>
          </cell>
          <cell r="J80">
            <v>7609.43</v>
          </cell>
        </row>
        <row r="81">
          <cell r="A81" t="str">
            <v>2052200000</v>
          </cell>
          <cell r="B81" t="str">
            <v>Nal OKNP NI, RA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2058000000</v>
          </cell>
          <cell r="B82" t="str">
            <v>Nal OKNP kaucje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2058030000</v>
          </cell>
          <cell r="B83" t="str">
            <v>Nal OKNP kary u</v>
          </cell>
          <cell r="C83">
            <v>285631.66999999899</v>
          </cell>
          <cell r="D83">
            <v>0</v>
          </cell>
          <cell r="E83">
            <v>285631.66999999899</v>
          </cell>
          <cell r="F83">
            <v>0</v>
          </cell>
          <cell r="G83">
            <v>0</v>
          </cell>
          <cell r="H83">
            <v>285631.66999999899</v>
          </cell>
          <cell r="I83">
            <v>0</v>
          </cell>
          <cell r="J83">
            <v>285631.66999999899</v>
          </cell>
        </row>
        <row r="84">
          <cell r="A84" t="str">
            <v>2058990000</v>
          </cell>
          <cell r="B84" t="str">
            <v>Nal poz fin OKN</v>
          </cell>
          <cell r="C84">
            <v>37125911.57</v>
          </cell>
          <cell r="D84">
            <v>0</v>
          </cell>
          <cell r="E84">
            <v>37125911.57</v>
          </cell>
          <cell r="F84">
            <v>27526.619999999901</v>
          </cell>
          <cell r="G84">
            <v>24104.06</v>
          </cell>
          <cell r="H84">
            <v>37129334.130000003</v>
          </cell>
          <cell r="I84">
            <v>0</v>
          </cell>
          <cell r="J84">
            <v>37129334.130000003</v>
          </cell>
        </row>
        <row r="85">
          <cell r="A85" t="str">
            <v>2059990000</v>
          </cell>
          <cell r="B85" t="str">
            <v>Nal poz nfin OK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 t="str">
            <v>2060000000</v>
          </cell>
          <cell r="B86" t="str">
            <v>Nal OZNP DiU</v>
          </cell>
          <cell r="C86">
            <v>116325.78</v>
          </cell>
          <cell r="D86">
            <v>0</v>
          </cell>
          <cell r="E86">
            <v>116325.78</v>
          </cell>
          <cell r="F86">
            <v>0</v>
          </cell>
          <cell r="G86">
            <v>115620</v>
          </cell>
          <cell r="H86">
            <v>705.77999999999895</v>
          </cell>
          <cell r="I86">
            <v>0</v>
          </cell>
          <cell r="J86">
            <v>705.77999999999895</v>
          </cell>
        </row>
        <row r="87">
          <cell r="A87" t="str">
            <v>2070000000</v>
          </cell>
          <cell r="B87" t="str">
            <v>OANal OKNP DiU</v>
          </cell>
          <cell r="C87">
            <v>-4051791.99</v>
          </cell>
          <cell r="D87">
            <v>0</v>
          </cell>
          <cell r="E87">
            <v>-4051791.99</v>
          </cell>
          <cell r="F87">
            <v>4160.6199999999899</v>
          </cell>
          <cell r="G87">
            <v>2080.3099999999899</v>
          </cell>
          <cell r="H87">
            <v>0</v>
          </cell>
          <cell r="I87">
            <v>-4049711.68</v>
          </cell>
          <cell r="J87">
            <v>-4049711.68</v>
          </cell>
        </row>
        <row r="88">
          <cell r="A88" t="str">
            <v>2078030000</v>
          </cell>
          <cell r="B88" t="str">
            <v>OANal OKNP kar</v>
          </cell>
          <cell r="C88">
            <v>-285631.66999999899</v>
          </cell>
          <cell r="D88">
            <v>0</v>
          </cell>
          <cell r="E88">
            <v>-285631.66999999899</v>
          </cell>
          <cell r="F88">
            <v>0</v>
          </cell>
          <cell r="G88">
            <v>0</v>
          </cell>
          <cell r="H88">
            <v>0</v>
          </cell>
          <cell r="I88">
            <v>-285631.66999999899</v>
          </cell>
          <cell r="J88">
            <v>-285631.66999999899</v>
          </cell>
        </row>
        <row r="89">
          <cell r="A89" t="str">
            <v>2078990000</v>
          </cell>
          <cell r="B89" t="str">
            <v>OANal po finOKN</v>
          </cell>
          <cell r="C89">
            <v>-37125911.57</v>
          </cell>
          <cell r="D89">
            <v>0</v>
          </cell>
          <cell r="E89">
            <v>-37125911.57</v>
          </cell>
          <cell r="F89">
            <v>2677.46</v>
          </cell>
          <cell r="G89">
            <v>6100.02</v>
          </cell>
          <cell r="H89">
            <v>0</v>
          </cell>
          <cell r="I89">
            <v>-37129334.130000003</v>
          </cell>
          <cell r="J89">
            <v>-37129334.130000003</v>
          </cell>
        </row>
        <row r="90">
          <cell r="A90" t="str">
            <v>2100000000</v>
          </cell>
          <cell r="B90" t="str">
            <v>Zob DKP DiU</v>
          </cell>
          <cell r="C90">
            <v>-2972296.6899999902</v>
          </cell>
          <cell r="D90">
            <v>0</v>
          </cell>
          <cell r="E90">
            <v>-2972296.6899999902</v>
          </cell>
          <cell r="F90">
            <v>13634706.689999901</v>
          </cell>
          <cell r="G90">
            <v>12312591.720000001</v>
          </cell>
          <cell r="H90">
            <v>0</v>
          </cell>
          <cell r="I90">
            <v>-1650181.72</v>
          </cell>
          <cell r="J90">
            <v>-1650181.72</v>
          </cell>
        </row>
        <row r="91">
          <cell r="A91" t="str">
            <v>2102200000</v>
          </cell>
          <cell r="B91" t="str">
            <v>Zob DKP NI, RAT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 t="str">
            <v>2107980000</v>
          </cell>
          <cell r="B92" t="str">
            <v>Zob wob. DKP sz</v>
          </cell>
          <cell r="C92">
            <v>-7041.6199999999899</v>
          </cell>
          <cell r="D92">
            <v>0</v>
          </cell>
          <cell r="E92">
            <v>-7041.6199999999899</v>
          </cell>
          <cell r="F92">
            <v>35208.11</v>
          </cell>
          <cell r="G92">
            <v>28166.49</v>
          </cell>
          <cell r="H92">
            <v>0</v>
          </cell>
          <cell r="I92">
            <v>0</v>
          </cell>
          <cell r="J92">
            <v>0</v>
          </cell>
        </row>
        <row r="93">
          <cell r="A93" t="str">
            <v>2108000000</v>
          </cell>
          <cell r="B93" t="str">
            <v>Zob DKP kaucje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 t="str">
            <v>2108010000</v>
          </cell>
          <cell r="B94" t="str">
            <v>Zob DKP zabezp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 t="str">
            <v>2108050000</v>
          </cell>
          <cell r="B95" t="str">
            <v>Zob DKP leas fi</v>
          </cell>
          <cell r="C95">
            <v>-15887.18</v>
          </cell>
          <cell r="D95">
            <v>0</v>
          </cell>
          <cell r="E95">
            <v>-15887.18</v>
          </cell>
          <cell r="F95">
            <v>34311.480000000003</v>
          </cell>
          <cell r="G95">
            <v>27091.75</v>
          </cell>
          <cell r="H95">
            <v>0</v>
          </cell>
          <cell r="I95">
            <v>-8667.4500000000007</v>
          </cell>
          <cell r="J95">
            <v>-8667.4500000000007</v>
          </cell>
        </row>
        <row r="96">
          <cell r="A96" t="str">
            <v>2108050007</v>
          </cell>
          <cell r="B96" t="str">
            <v>KD Zob DKP leas</v>
          </cell>
          <cell r="C96">
            <v>0</v>
          </cell>
          <cell r="D96">
            <v>0</v>
          </cell>
          <cell r="E96">
            <v>0</v>
          </cell>
          <cell r="F96">
            <v>16142.75</v>
          </cell>
          <cell r="G96">
            <v>16142.75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2108050008</v>
          </cell>
          <cell r="B97" t="str">
            <v>KT Zob DKP leas</v>
          </cell>
          <cell r="C97">
            <v>0</v>
          </cell>
          <cell r="D97">
            <v>0</v>
          </cell>
          <cell r="E97">
            <v>0</v>
          </cell>
          <cell r="F97">
            <v>16142.75</v>
          </cell>
          <cell r="G97">
            <v>16142.75</v>
          </cell>
          <cell r="H97">
            <v>0</v>
          </cell>
          <cell r="I97">
            <v>0</v>
          </cell>
          <cell r="J97">
            <v>0</v>
          </cell>
        </row>
        <row r="98">
          <cell r="A98" t="str">
            <v>2108100000</v>
          </cell>
          <cell r="B98" t="str">
            <v>Zob f. DKP_Cash</v>
          </cell>
          <cell r="C98">
            <v>-391789.08</v>
          </cell>
          <cell r="D98">
            <v>0</v>
          </cell>
          <cell r="E98">
            <v>-391789.08</v>
          </cell>
          <cell r="F98">
            <v>171921181.21000001</v>
          </cell>
          <cell r="G98">
            <v>174156027.41</v>
          </cell>
          <cell r="H98">
            <v>0</v>
          </cell>
          <cell r="I98">
            <v>-2626635.27999999</v>
          </cell>
          <cell r="J98">
            <v>-2626635.27999999</v>
          </cell>
        </row>
        <row r="99">
          <cell r="A99" t="str">
            <v>2108100006</v>
          </cell>
          <cell r="B99" t="str">
            <v>KD Zob DKP_Cash</v>
          </cell>
          <cell r="C99">
            <v>0</v>
          </cell>
          <cell r="D99">
            <v>0</v>
          </cell>
          <cell r="E99">
            <v>0</v>
          </cell>
          <cell r="F99">
            <v>650743.42000000004</v>
          </cell>
          <cell r="G99">
            <v>650743.42000000004</v>
          </cell>
          <cell r="H99">
            <v>0</v>
          </cell>
          <cell r="I99">
            <v>0</v>
          </cell>
          <cell r="J99">
            <v>0</v>
          </cell>
        </row>
        <row r="100">
          <cell r="A100" t="str">
            <v>2108100008</v>
          </cell>
          <cell r="B100" t="str">
            <v>Zob f. DKP_Cash</v>
          </cell>
          <cell r="C100">
            <v>0</v>
          </cell>
          <cell r="D100">
            <v>0</v>
          </cell>
          <cell r="E100">
            <v>0</v>
          </cell>
          <cell r="F100">
            <v>650743.42000000004</v>
          </cell>
          <cell r="G100">
            <v>650743.42000000004</v>
          </cell>
          <cell r="H100">
            <v>0</v>
          </cell>
          <cell r="I100">
            <v>0</v>
          </cell>
          <cell r="J100">
            <v>0</v>
          </cell>
        </row>
        <row r="101">
          <cell r="A101" t="str">
            <v>2108140000</v>
          </cell>
          <cell r="B101" t="str">
            <v>Zob.leas MSSF16</v>
          </cell>
          <cell r="C101">
            <v>-128492.45</v>
          </cell>
          <cell r="D101">
            <v>0</v>
          </cell>
          <cell r="E101">
            <v>-128492.45</v>
          </cell>
          <cell r="F101">
            <v>1732737.8899999899</v>
          </cell>
          <cell r="G101">
            <v>1742191.6</v>
          </cell>
          <cell r="H101">
            <v>0</v>
          </cell>
          <cell r="I101">
            <v>-137946.16</v>
          </cell>
          <cell r="J101">
            <v>-137946.16</v>
          </cell>
        </row>
        <row r="102">
          <cell r="A102" t="str">
            <v>2108160000</v>
          </cell>
          <cell r="B102" t="str">
            <v>Zob krótk wobec</v>
          </cell>
          <cell r="C102">
            <v>-263379.83</v>
          </cell>
          <cell r="D102">
            <v>0</v>
          </cell>
          <cell r="E102">
            <v>-263379.83</v>
          </cell>
          <cell r="F102">
            <v>3385260.8999999901</v>
          </cell>
          <cell r="G102">
            <v>3328158.35</v>
          </cell>
          <cell r="H102">
            <v>0</v>
          </cell>
          <cell r="I102">
            <v>-206277.28</v>
          </cell>
          <cell r="J102">
            <v>-206277.28</v>
          </cell>
        </row>
        <row r="103">
          <cell r="A103" t="str">
            <v>2108160007</v>
          </cell>
          <cell r="B103" t="str">
            <v>Z.dł.poz fin wo</v>
          </cell>
          <cell r="C103">
            <v>-6890103.5099999905</v>
          </cell>
          <cell r="D103">
            <v>0</v>
          </cell>
          <cell r="E103">
            <v>-6890103.5099999905</v>
          </cell>
          <cell r="F103">
            <v>398620.56</v>
          </cell>
          <cell r="G103">
            <v>202696.209999999</v>
          </cell>
          <cell r="H103">
            <v>0</v>
          </cell>
          <cell r="I103">
            <v>-6694179.1600000001</v>
          </cell>
          <cell r="J103">
            <v>-6694179.1600000001</v>
          </cell>
        </row>
        <row r="104">
          <cell r="A104" t="str">
            <v>2108160008</v>
          </cell>
          <cell r="B104" t="str">
            <v>KT_Z.dł.poz fin</v>
          </cell>
          <cell r="C104">
            <v>263379.83</v>
          </cell>
          <cell r="D104">
            <v>0</v>
          </cell>
          <cell r="E104">
            <v>263379.83</v>
          </cell>
          <cell r="F104">
            <v>3328158.35</v>
          </cell>
          <cell r="G104">
            <v>3385260.8999999901</v>
          </cell>
          <cell r="H104">
            <v>206277.28</v>
          </cell>
          <cell r="I104">
            <v>0</v>
          </cell>
          <cell r="J104">
            <v>206277.28</v>
          </cell>
        </row>
        <row r="105">
          <cell r="A105" t="str">
            <v>2108161000</v>
          </cell>
          <cell r="B105" t="str">
            <v>Rozlicz.leasing</v>
          </cell>
          <cell r="C105">
            <v>0</v>
          </cell>
          <cell r="D105">
            <v>0</v>
          </cell>
          <cell r="E105">
            <v>0</v>
          </cell>
          <cell r="F105">
            <v>697585.97999999905</v>
          </cell>
          <cell r="G105">
            <v>697585.97999999905</v>
          </cell>
          <cell r="H105">
            <v>0</v>
          </cell>
          <cell r="I105">
            <v>0</v>
          </cell>
          <cell r="J105">
            <v>0</v>
          </cell>
        </row>
        <row r="106">
          <cell r="A106" t="str">
            <v>2108990000</v>
          </cell>
          <cell r="B106" t="str">
            <v>Zob poz fin DKP</v>
          </cell>
          <cell r="C106">
            <v>0</v>
          </cell>
          <cell r="D106">
            <v>0</v>
          </cell>
          <cell r="E106">
            <v>0</v>
          </cell>
          <cell r="F106">
            <v>107232.62</v>
          </cell>
          <cell r="G106">
            <v>106293.62</v>
          </cell>
          <cell r="H106">
            <v>939</v>
          </cell>
          <cell r="I106">
            <v>0</v>
          </cell>
          <cell r="J106">
            <v>939</v>
          </cell>
        </row>
        <row r="107">
          <cell r="A107" t="str">
            <v>2108990006</v>
          </cell>
          <cell r="B107" t="str">
            <v>KD Zob poz fin</v>
          </cell>
          <cell r="C107">
            <v>0</v>
          </cell>
          <cell r="D107">
            <v>0</v>
          </cell>
          <cell r="E107">
            <v>0</v>
          </cell>
          <cell r="F107">
            <v>209027.489999999</v>
          </cell>
          <cell r="G107">
            <v>209027.489999999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2108990008</v>
          </cell>
          <cell r="B108" t="str">
            <v>Zob poz fin DKP</v>
          </cell>
          <cell r="C108">
            <v>0</v>
          </cell>
          <cell r="D108">
            <v>0</v>
          </cell>
          <cell r="E108">
            <v>0</v>
          </cell>
          <cell r="F108">
            <v>209027.489999999</v>
          </cell>
          <cell r="G108">
            <v>209027.489999999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2109990000</v>
          </cell>
          <cell r="B109" t="str">
            <v>Zob poz nfin DK</v>
          </cell>
          <cell r="C109">
            <v>-215097</v>
          </cell>
          <cell r="D109">
            <v>0</v>
          </cell>
          <cell r="E109">
            <v>-215097</v>
          </cell>
          <cell r="F109">
            <v>3713956</v>
          </cell>
          <cell r="G109">
            <v>3809709</v>
          </cell>
          <cell r="H109">
            <v>0</v>
          </cell>
          <cell r="I109">
            <v>-310850</v>
          </cell>
          <cell r="J109">
            <v>-310850</v>
          </cell>
        </row>
        <row r="110">
          <cell r="A110" t="str">
            <v>2150000000</v>
          </cell>
          <cell r="B110" t="str">
            <v>Zob DKNP DiU</v>
          </cell>
          <cell r="C110">
            <v>-24625101.91</v>
          </cell>
          <cell r="D110">
            <v>0</v>
          </cell>
          <cell r="E110">
            <v>-24625101.91</v>
          </cell>
          <cell r="F110">
            <v>63196458.75</v>
          </cell>
          <cell r="G110">
            <v>57432528.07</v>
          </cell>
          <cell r="H110">
            <v>0</v>
          </cell>
          <cell r="I110">
            <v>-18861171.23</v>
          </cell>
          <cell r="J110">
            <v>-18861171.23</v>
          </cell>
        </row>
        <row r="111">
          <cell r="A111" t="str">
            <v>2150000006</v>
          </cell>
          <cell r="B111" t="str">
            <v>KD Zob DKNP DiU</v>
          </cell>
          <cell r="C111">
            <v>75209.960000000006</v>
          </cell>
          <cell r="D111">
            <v>0</v>
          </cell>
          <cell r="E111">
            <v>75209.960000000006</v>
          </cell>
          <cell r="F111">
            <v>625008.92000000004</v>
          </cell>
          <cell r="G111">
            <v>700218.88</v>
          </cell>
          <cell r="H111">
            <v>0</v>
          </cell>
          <cell r="I111">
            <v>0</v>
          </cell>
          <cell r="J111">
            <v>0</v>
          </cell>
        </row>
        <row r="112">
          <cell r="A112" t="str">
            <v>2150000008</v>
          </cell>
          <cell r="B112" t="str">
            <v>Zob DKNP DiU</v>
          </cell>
          <cell r="C112">
            <v>-75209.960000000006</v>
          </cell>
          <cell r="D112">
            <v>0</v>
          </cell>
          <cell r="E112">
            <v>-75209.960000000006</v>
          </cell>
          <cell r="F112">
            <v>700218.88</v>
          </cell>
          <cell r="G112">
            <v>625008.92000000004</v>
          </cell>
          <cell r="H112">
            <v>0</v>
          </cell>
          <cell r="I112">
            <v>0</v>
          </cell>
          <cell r="J112">
            <v>0</v>
          </cell>
        </row>
        <row r="113">
          <cell r="A113" t="str">
            <v>2150090000</v>
          </cell>
          <cell r="B113" t="str">
            <v>Zob DKNP usł za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 t="str">
            <v>2152200000</v>
          </cell>
          <cell r="B114" t="str">
            <v>Zob DKNP NI, RA</v>
          </cell>
          <cell r="C114">
            <v>-264735.52</v>
          </cell>
          <cell r="D114">
            <v>0</v>
          </cell>
          <cell r="E114">
            <v>-264735.52</v>
          </cell>
          <cell r="F114">
            <v>850442.10999999905</v>
          </cell>
          <cell r="G114">
            <v>924898.94999999902</v>
          </cell>
          <cell r="H114">
            <v>0</v>
          </cell>
          <cell r="I114">
            <v>-339192.359999999</v>
          </cell>
          <cell r="J114">
            <v>-339192.359999999</v>
          </cell>
        </row>
        <row r="115">
          <cell r="A115" t="str">
            <v>2152200006</v>
          </cell>
          <cell r="B115" t="str">
            <v>KD Zob DKNP NI,</v>
          </cell>
          <cell r="C115">
            <v>0</v>
          </cell>
          <cell r="D115">
            <v>0</v>
          </cell>
          <cell r="E115">
            <v>0</v>
          </cell>
          <cell r="F115">
            <v>11290.24</v>
          </cell>
          <cell r="G115">
            <v>11290.24</v>
          </cell>
          <cell r="H115">
            <v>0</v>
          </cell>
          <cell r="I115">
            <v>0</v>
          </cell>
          <cell r="J115">
            <v>0</v>
          </cell>
        </row>
        <row r="116">
          <cell r="A116" t="str">
            <v>2152200008</v>
          </cell>
          <cell r="B116" t="str">
            <v>Zob DKNP NI, RA</v>
          </cell>
          <cell r="C116">
            <v>0</v>
          </cell>
          <cell r="D116">
            <v>0</v>
          </cell>
          <cell r="E116">
            <v>0</v>
          </cell>
          <cell r="F116">
            <v>11290.24</v>
          </cell>
          <cell r="G116">
            <v>11290.24</v>
          </cell>
          <cell r="H116">
            <v>0</v>
          </cell>
          <cell r="I116">
            <v>0</v>
          </cell>
          <cell r="J116">
            <v>0</v>
          </cell>
        </row>
        <row r="117">
          <cell r="A117" t="str">
            <v>2157980000</v>
          </cell>
          <cell r="B117" t="str">
            <v>Zob wob DKNP sz</v>
          </cell>
          <cell r="C117">
            <v>0</v>
          </cell>
          <cell r="D117">
            <v>0</v>
          </cell>
          <cell r="E117">
            <v>0</v>
          </cell>
          <cell r="F117">
            <v>10080.19</v>
          </cell>
          <cell r="G117">
            <v>15111.36</v>
          </cell>
          <cell r="H117">
            <v>0</v>
          </cell>
          <cell r="I117">
            <v>-5031.17</v>
          </cell>
          <cell r="J117">
            <v>-5031.17</v>
          </cell>
        </row>
        <row r="118">
          <cell r="A118" t="str">
            <v>2158000000</v>
          </cell>
          <cell r="B118" t="str">
            <v>Zob DKNP kaucje</v>
          </cell>
          <cell r="C118">
            <v>-1949294.34</v>
          </cell>
          <cell r="D118">
            <v>0</v>
          </cell>
          <cell r="E118">
            <v>-1949294.34</v>
          </cell>
          <cell r="F118">
            <v>1081876.6499999899</v>
          </cell>
          <cell r="G118">
            <v>970169.69999999902</v>
          </cell>
          <cell r="H118">
            <v>0</v>
          </cell>
          <cell r="I118">
            <v>-1837587.3899999899</v>
          </cell>
          <cell r="J118">
            <v>-1837587.3899999899</v>
          </cell>
        </row>
        <row r="119">
          <cell r="A119" t="str">
            <v>2158000007</v>
          </cell>
          <cell r="B119" t="str">
            <v>Zob DKNP kaucje</v>
          </cell>
          <cell r="C119">
            <v>-1121795.3</v>
          </cell>
          <cell r="D119">
            <v>0</v>
          </cell>
          <cell r="E119">
            <v>-1121795.3</v>
          </cell>
          <cell r="F119">
            <v>7979538.46</v>
          </cell>
          <cell r="G119">
            <v>6857743.1600000001</v>
          </cell>
          <cell r="H119">
            <v>0</v>
          </cell>
          <cell r="I119">
            <v>0</v>
          </cell>
          <cell r="J119">
            <v>0</v>
          </cell>
        </row>
        <row r="120">
          <cell r="A120" t="str">
            <v>2158000008</v>
          </cell>
          <cell r="B120" t="str">
            <v>Zob DKNP kaucje</v>
          </cell>
          <cell r="C120">
            <v>1121795.3</v>
          </cell>
          <cell r="D120">
            <v>0</v>
          </cell>
          <cell r="E120">
            <v>1121795.3</v>
          </cell>
          <cell r="F120">
            <v>6857743.1600000001</v>
          </cell>
          <cell r="G120">
            <v>7979538.46</v>
          </cell>
          <cell r="H120">
            <v>0</v>
          </cell>
          <cell r="I120">
            <v>0</v>
          </cell>
          <cell r="J120">
            <v>0</v>
          </cell>
        </row>
        <row r="121">
          <cell r="A121" t="str">
            <v>2158010000</v>
          </cell>
          <cell r="B121" t="str">
            <v>Zob DKNP zabezp</v>
          </cell>
          <cell r="C121">
            <v>-45400</v>
          </cell>
          <cell r="D121">
            <v>0</v>
          </cell>
          <cell r="E121">
            <v>-45400</v>
          </cell>
          <cell r="F121">
            <v>288760.799999999</v>
          </cell>
          <cell r="G121">
            <v>273660.799999999</v>
          </cell>
          <cell r="H121">
            <v>0</v>
          </cell>
          <cell r="I121">
            <v>-30300</v>
          </cell>
          <cell r="J121">
            <v>-30300</v>
          </cell>
        </row>
        <row r="122">
          <cell r="A122" t="str">
            <v>2158040000</v>
          </cell>
          <cell r="B122" t="str">
            <v>Zob DKNP leas f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 t="str">
            <v>2158050000</v>
          </cell>
          <cell r="B123" t="str">
            <v>Zob DKNP leas f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 t="str">
            <v>2158140000</v>
          </cell>
          <cell r="B124" t="str">
            <v>Zob.leas MSSF16</v>
          </cell>
          <cell r="C124">
            <v>0</v>
          </cell>
          <cell r="D124">
            <v>0</v>
          </cell>
          <cell r="E124">
            <v>0</v>
          </cell>
          <cell r="F124">
            <v>30855.22</v>
          </cell>
          <cell r="G124">
            <v>30855.22</v>
          </cell>
          <cell r="H124">
            <v>0</v>
          </cell>
          <cell r="I124">
            <v>0</v>
          </cell>
          <cell r="J124">
            <v>0</v>
          </cell>
        </row>
        <row r="125">
          <cell r="A125" t="str">
            <v>2158160000</v>
          </cell>
          <cell r="B125" t="str">
            <v>Zob DKNP leasin</v>
          </cell>
          <cell r="C125">
            <v>-12625.41</v>
          </cell>
          <cell r="D125">
            <v>0</v>
          </cell>
          <cell r="E125">
            <v>-12625.41</v>
          </cell>
          <cell r="F125">
            <v>179242.34</v>
          </cell>
          <cell r="G125">
            <v>179670.04</v>
          </cell>
          <cell r="H125">
            <v>0</v>
          </cell>
          <cell r="I125">
            <v>-13053.11</v>
          </cell>
          <cell r="J125">
            <v>-13053.11</v>
          </cell>
        </row>
        <row r="126">
          <cell r="A126" t="str">
            <v>2158160007</v>
          </cell>
          <cell r="B126" t="str">
            <v>Z.dł.poz fin.wo</v>
          </cell>
          <cell r="C126">
            <v>-427717.65</v>
          </cell>
          <cell r="D126">
            <v>0</v>
          </cell>
          <cell r="E126">
            <v>-427717.65</v>
          </cell>
          <cell r="F126">
            <v>30855.22</v>
          </cell>
          <cell r="G126">
            <v>12198.33</v>
          </cell>
          <cell r="H126">
            <v>0</v>
          </cell>
          <cell r="I126">
            <v>-409060.76</v>
          </cell>
          <cell r="J126">
            <v>-409060.76</v>
          </cell>
        </row>
        <row r="127">
          <cell r="A127" t="str">
            <v>2158160008</v>
          </cell>
          <cell r="B127" t="str">
            <v>KT_Zob dł.pozDK</v>
          </cell>
          <cell r="C127">
            <v>12625.41</v>
          </cell>
          <cell r="D127">
            <v>0</v>
          </cell>
          <cell r="E127">
            <v>12625.41</v>
          </cell>
          <cell r="F127">
            <v>179670.04</v>
          </cell>
          <cell r="G127">
            <v>179242.34</v>
          </cell>
          <cell r="H127">
            <v>13053.11</v>
          </cell>
          <cell r="I127">
            <v>0</v>
          </cell>
          <cell r="J127">
            <v>13053.11</v>
          </cell>
        </row>
        <row r="128">
          <cell r="A128" t="str">
            <v>2158161000</v>
          </cell>
          <cell r="B128" t="str">
            <v>Rozlicz.leasing</v>
          </cell>
          <cell r="C128">
            <v>0</v>
          </cell>
          <cell r="D128">
            <v>0</v>
          </cell>
          <cell r="E128">
            <v>0</v>
          </cell>
          <cell r="F128">
            <v>61710.44</v>
          </cell>
          <cell r="G128">
            <v>61710.44</v>
          </cell>
          <cell r="H128">
            <v>0</v>
          </cell>
          <cell r="I128">
            <v>0</v>
          </cell>
          <cell r="J128">
            <v>0</v>
          </cell>
        </row>
        <row r="129">
          <cell r="A129" t="str">
            <v>2158990000</v>
          </cell>
          <cell r="B129" t="str">
            <v>Zob poz fin DKN</v>
          </cell>
          <cell r="C129">
            <v>0</v>
          </cell>
          <cell r="D129">
            <v>0</v>
          </cell>
          <cell r="E129">
            <v>0</v>
          </cell>
          <cell r="F129">
            <v>199476.2</v>
          </cell>
          <cell r="G129">
            <v>199476.2</v>
          </cell>
          <cell r="H129">
            <v>0</v>
          </cell>
          <cell r="I129">
            <v>0</v>
          </cell>
          <cell r="J129">
            <v>0</v>
          </cell>
        </row>
        <row r="130">
          <cell r="A130" t="str">
            <v>2159310000</v>
          </cell>
          <cell r="B130" t="str">
            <v>Zob potr.z wyna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2159980000</v>
          </cell>
          <cell r="B131" t="str">
            <v>Zob DKNP wpł do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 t="str">
            <v>2159990000</v>
          </cell>
          <cell r="B132" t="str">
            <v>Zob poz nfin DK</v>
          </cell>
          <cell r="C132">
            <v>-194750.579999999</v>
          </cell>
          <cell r="D132">
            <v>0</v>
          </cell>
          <cell r="E132">
            <v>-194750.579999999</v>
          </cell>
          <cell r="F132">
            <v>3837725.22</v>
          </cell>
          <cell r="G132">
            <v>3844780.77999999</v>
          </cell>
          <cell r="H132">
            <v>0</v>
          </cell>
          <cell r="I132">
            <v>-201806.14</v>
          </cell>
          <cell r="J132">
            <v>-201806.14</v>
          </cell>
        </row>
        <row r="133">
          <cell r="A133" t="str">
            <v>2159990006</v>
          </cell>
          <cell r="B133" t="str">
            <v>KD Zob  nfin DK</v>
          </cell>
          <cell r="C133">
            <v>78</v>
          </cell>
          <cell r="D133">
            <v>0</v>
          </cell>
          <cell r="E133">
            <v>78</v>
          </cell>
          <cell r="F133">
            <v>468</v>
          </cell>
          <cell r="G133">
            <v>546</v>
          </cell>
          <cell r="H133">
            <v>0</v>
          </cell>
          <cell r="I133">
            <v>0</v>
          </cell>
          <cell r="J133">
            <v>0</v>
          </cell>
        </row>
        <row r="134">
          <cell r="A134" t="str">
            <v>2159990008</v>
          </cell>
          <cell r="B134" t="str">
            <v>Zob poz nfin DK</v>
          </cell>
          <cell r="C134">
            <v>-78</v>
          </cell>
          <cell r="D134">
            <v>0</v>
          </cell>
          <cell r="E134">
            <v>-78</v>
          </cell>
          <cell r="F134">
            <v>546</v>
          </cell>
          <cell r="G134">
            <v>468</v>
          </cell>
          <cell r="H134">
            <v>0</v>
          </cell>
          <cell r="I134">
            <v>0</v>
          </cell>
          <cell r="J134">
            <v>0</v>
          </cell>
        </row>
        <row r="135">
          <cell r="A135" t="str">
            <v>2160000000</v>
          </cell>
          <cell r="B135" t="str">
            <v>Zob DZNP DiU</v>
          </cell>
          <cell r="C135">
            <v>97.34</v>
          </cell>
          <cell r="D135">
            <v>0</v>
          </cell>
          <cell r="E135">
            <v>97.34</v>
          </cell>
          <cell r="F135">
            <v>627060.21999999904</v>
          </cell>
          <cell r="G135">
            <v>627157.56000000006</v>
          </cell>
          <cell r="H135">
            <v>0</v>
          </cell>
          <cell r="I135">
            <v>0</v>
          </cell>
          <cell r="J135">
            <v>0</v>
          </cell>
        </row>
        <row r="136">
          <cell r="A136" t="str">
            <v>2160000006</v>
          </cell>
          <cell r="B136" t="str">
            <v>KD Zob DZNP DiU</v>
          </cell>
          <cell r="C136">
            <v>504.33999999999901</v>
          </cell>
          <cell r="D136">
            <v>0</v>
          </cell>
          <cell r="E136">
            <v>504.33999999999901</v>
          </cell>
          <cell r="F136">
            <v>0</v>
          </cell>
          <cell r="G136">
            <v>504.33999999999901</v>
          </cell>
          <cell r="H136">
            <v>0</v>
          </cell>
          <cell r="I136">
            <v>0</v>
          </cell>
          <cell r="J136">
            <v>0</v>
          </cell>
        </row>
        <row r="137">
          <cell r="A137" t="str">
            <v>2160000008</v>
          </cell>
          <cell r="B137" t="str">
            <v>Zob DZNP DiU</v>
          </cell>
          <cell r="C137">
            <v>-504.33999999999901</v>
          </cell>
          <cell r="D137">
            <v>0</v>
          </cell>
          <cell r="E137">
            <v>-504.33999999999901</v>
          </cell>
          <cell r="F137">
            <v>504.33999999999901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 t="str">
            <v>2162200000</v>
          </cell>
          <cell r="B138" t="str">
            <v>Zob DZNP NI, RA</v>
          </cell>
          <cell r="C138">
            <v>0</v>
          </cell>
          <cell r="D138">
            <v>0</v>
          </cell>
          <cell r="E138">
            <v>0</v>
          </cell>
          <cell r="F138">
            <v>6955</v>
          </cell>
          <cell r="G138">
            <v>6955</v>
          </cell>
          <cell r="H138">
            <v>0</v>
          </cell>
          <cell r="I138">
            <v>0</v>
          </cell>
          <cell r="J138">
            <v>0</v>
          </cell>
        </row>
        <row r="139">
          <cell r="A139" t="str">
            <v>2201010000</v>
          </cell>
          <cell r="B139" t="str">
            <v>Rozr US poddoch</v>
          </cell>
          <cell r="C139">
            <v>-129855</v>
          </cell>
          <cell r="D139">
            <v>0</v>
          </cell>
          <cell r="E139">
            <v>-129855</v>
          </cell>
          <cell r="F139">
            <v>3583236</v>
          </cell>
          <cell r="G139">
            <v>2986831</v>
          </cell>
          <cell r="H139">
            <v>466550</v>
          </cell>
          <cell r="I139">
            <v>0</v>
          </cell>
          <cell r="J139">
            <v>466550</v>
          </cell>
        </row>
        <row r="140">
          <cell r="A140" t="str">
            <v>2201010006</v>
          </cell>
          <cell r="B140" t="str">
            <v>KD Rozr US  CIT</v>
          </cell>
          <cell r="C140">
            <v>0</v>
          </cell>
          <cell r="D140">
            <v>0</v>
          </cell>
          <cell r="E140">
            <v>0</v>
          </cell>
          <cell r="F140">
            <v>755423</v>
          </cell>
          <cell r="G140">
            <v>755423</v>
          </cell>
          <cell r="H140">
            <v>0</v>
          </cell>
          <cell r="I140">
            <v>0</v>
          </cell>
          <cell r="J140">
            <v>0</v>
          </cell>
        </row>
        <row r="141">
          <cell r="A141" t="str">
            <v>2201010008</v>
          </cell>
          <cell r="B141" t="str">
            <v>Rozr US poddoch</v>
          </cell>
          <cell r="C141">
            <v>0</v>
          </cell>
          <cell r="D141">
            <v>0</v>
          </cell>
          <cell r="E141">
            <v>0</v>
          </cell>
          <cell r="F141">
            <v>755423</v>
          </cell>
          <cell r="G141">
            <v>755423</v>
          </cell>
          <cell r="H141">
            <v>0</v>
          </cell>
          <cell r="I141">
            <v>0</v>
          </cell>
          <cell r="J141">
            <v>0</v>
          </cell>
        </row>
        <row r="142">
          <cell r="A142" t="str">
            <v>2201030000</v>
          </cell>
          <cell r="B142" t="str">
            <v>Rozr US PIT</v>
          </cell>
          <cell r="C142">
            <v>-989216</v>
          </cell>
          <cell r="D142">
            <v>0</v>
          </cell>
          <cell r="E142">
            <v>-989216</v>
          </cell>
          <cell r="F142">
            <v>7550313</v>
          </cell>
          <cell r="G142">
            <v>7677553</v>
          </cell>
          <cell r="H142">
            <v>0</v>
          </cell>
          <cell r="I142">
            <v>-1116456</v>
          </cell>
          <cell r="J142">
            <v>-1116456</v>
          </cell>
        </row>
        <row r="143">
          <cell r="A143" t="str">
            <v>2201040000</v>
          </cell>
          <cell r="B143" t="str">
            <v>Rozr US VAT</v>
          </cell>
          <cell r="C143">
            <v>20</v>
          </cell>
          <cell r="D143">
            <v>0</v>
          </cell>
          <cell r="E143">
            <v>20</v>
          </cell>
          <cell r="F143">
            <v>30453470</v>
          </cell>
          <cell r="G143">
            <v>30453490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 t="str">
            <v>2201040006</v>
          </cell>
          <cell r="B144" t="str">
            <v>KD Rozr US VAT</v>
          </cell>
          <cell r="C144">
            <v>20</v>
          </cell>
          <cell r="D144">
            <v>0</v>
          </cell>
          <cell r="E144">
            <v>20</v>
          </cell>
          <cell r="F144">
            <v>0</v>
          </cell>
          <cell r="G144">
            <v>20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 t="str">
            <v>2201040008</v>
          </cell>
          <cell r="B145" t="str">
            <v>Rozr US VAT</v>
          </cell>
          <cell r="C145">
            <v>-20</v>
          </cell>
          <cell r="D145">
            <v>0</v>
          </cell>
          <cell r="E145">
            <v>-20</v>
          </cell>
          <cell r="F145">
            <v>20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 t="str">
            <v>2202010000</v>
          </cell>
          <cell r="B146" t="str">
            <v>Rozr ZUS</v>
          </cell>
          <cell r="C146">
            <v>-3695221.89</v>
          </cell>
          <cell r="D146">
            <v>0</v>
          </cell>
          <cell r="E146">
            <v>-3695221.89</v>
          </cell>
          <cell r="F146">
            <v>34916929.039999902</v>
          </cell>
          <cell r="G146">
            <v>35770941.060000002</v>
          </cell>
          <cell r="H146">
            <v>0</v>
          </cell>
          <cell r="I146">
            <v>-4549233.91</v>
          </cell>
          <cell r="J146">
            <v>-4549233.91</v>
          </cell>
        </row>
        <row r="147">
          <cell r="A147" t="str">
            <v>2204010000</v>
          </cell>
          <cell r="B147" t="str">
            <v>Rozr.pod i opł.</v>
          </cell>
          <cell r="C147">
            <v>0</v>
          </cell>
          <cell r="D147">
            <v>0</v>
          </cell>
          <cell r="E147">
            <v>0</v>
          </cell>
          <cell r="F147">
            <v>535762</v>
          </cell>
          <cell r="G147">
            <v>535762</v>
          </cell>
          <cell r="H147">
            <v>0</v>
          </cell>
          <cell r="I147">
            <v>0</v>
          </cell>
          <cell r="J147">
            <v>0</v>
          </cell>
        </row>
        <row r="148">
          <cell r="A148" t="str">
            <v>2204050000</v>
          </cell>
          <cell r="B148" t="str">
            <v>Rozr PWUG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 t="str">
            <v>2204060000</v>
          </cell>
          <cell r="B149" t="str">
            <v>Rozr opł kary ś</v>
          </cell>
          <cell r="C149">
            <v>-1142.4000000000001</v>
          </cell>
          <cell r="D149">
            <v>0</v>
          </cell>
          <cell r="E149">
            <v>-1142.4000000000001</v>
          </cell>
          <cell r="F149">
            <v>3427.1999999999898</v>
          </cell>
          <cell r="G149">
            <v>2284.8000000000002</v>
          </cell>
          <cell r="H149">
            <v>0</v>
          </cell>
          <cell r="I149">
            <v>0</v>
          </cell>
          <cell r="J149">
            <v>0</v>
          </cell>
        </row>
        <row r="150">
          <cell r="A150" t="str">
            <v>2204070000</v>
          </cell>
          <cell r="B150" t="str">
            <v>Rozr PFRON</v>
          </cell>
          <cell r="C150">
            <v>-66731</v>
          </cell>
          <cell r="D150">
            <v>0</v>
          </cell>
          <cell r="E150">
            <v>-66731</v>
          </cell>
          <cell r="F150">
            <v>1061980</v>
          </cell>
          <cell r="G150">
            <v>1064466</v>
          </cell>
          <cell r="H150">
            <v>0</v>
          </cell>
          <cell r="I150">
            <v>-69217</v>
          </cell>
          <cell r="J150">
            <v>-69217</v>
          </cell>
        </row>
        <row r="151">
          <cell r="A151" t="str">
            <v>2211000000</v>
          </cell>
          <cell r="B151" t="str">
            <v>VAT należny</v>
          </cell>
          <cell r="C151">
            <v>-4433987.0999999903</v>
          </cell>
          <cell r="D151">
            <v>0</v>
          </cell>
          <cell r="E151">
            <v>-4433987.0999999903</v>
          </cell>
          <cell r="F151">
            <v>52882268.2999999</v>
          </cell>
          <cell r="G151">
            <v>50605425.75</v>
          </cell>
          <cell r="H151">
            <v>0</v>
          </cell>
          <cell r="I151">
            <v>-2157144.54999999</v>
          </cell>
          <cell r="J151">
            <v>-2157144.54999999</v>
          </cell>
        </row>
        <row r="152">
          <cell r="A152" t="str">
            <v>2211020000</v>
          </cell>
          <cell r="B152" t="str">
            <v>VAT należny UE</v>
          </cell>
          <cell r="C152">
            <v>-93.6099999999999</v>
          </cell>
          <cell r="D152">
            <v>0</v>
          </cell>
          <cell r="E152">
            <v>-93.6099999999999</v>
          </cell>
          <cell r="F152">
            <v>143708.519999999</v>
          </cell>
          <cell r="G152">
            <v>143614.91</v>
          </cell>
          <cell r="H152">
            <v>0</v>
          </cell>
          <cell r="I152">
            <v>0</v>
          </cell>
          <cell r="J152">
            <v>0</v>
          </cell>
        </row>
        <row r="153">
          <cell r="A153" t="str">
            <v>2211100000</v>
          </cell>
          <cell r="B153" t="str">
            <v>VAT naliczony</v>
          </cell>
          <cell r="C153">
            <v>3213635.1699999901</v>
          </cell>
          <cell r="D153">
            <v>0</v>
          </cell>
          <cell r="E153">
            <v>3213635.1699999901</v>
          </cell>
          <cell r="F153">
            <v>20941538.84</v>
          </cell>
          <cell r="G153">
            <v>22428519.59</v>
          </cell>
          <cell r="H153">
            <v>1726654.4199999899</v>
          </cell>
          <cell r="I153">
            <v>0</v>
          </cell>
          <cell r="J153">
            <v>1726654.4199999899</v>
          </cell>
        </row>
        <row r="154">
          <cell r="A154" t="str">
            <v>2211110000</v>
          </cell>
          <cell r="B154" t="str">
            <v>VAT naliczony U</v>
          </cell>
          <cell r="C154">
            <v>93.6099999999999</v>
          </cell>
          <cell r="D154">
            <v>0</v>
          </cell>
          <cell r="E154">
            <v>93.6099999999999</v>
          </cell>
          <cell r="F154">
            <v>143614.91</v>
          </cell>
          <cell r="G154">
            <v>143708.519999999</v>
          </cell>
          <cell r="H154">
            <v>0</v>
          </cell>
          <cell r="I154">
            <v>0</v>
          </cell>
          <cell r="J154">
            <v>0</v>
          </cell>
        </row>
        <row r="155">
          <cell r="A155" t="str">
            <v>2211990000</v>
          </cell>
          <cell r="B155" t="str">
            <v>VAT rozl na zob</v>
          </cell>
          <cell r="C155">
            <v>0</v>
          </cell>
          <cell r="D155">
            <v>0</v>
          </cell>
          <cell r="E155">
            <v>0</v>
          </cell>
          <cell r="F155">
            <v>51724978.509999901</v>
          </cell>
          <cell r="G155">
            <v>51724978.509999901</v>
          </cell>
          <cell r="H155">
            <v>0</v>
          </cell>
          <cell r="I155">
            <v>0</v>
          </cell>
          <cell r="J155">
            <v>0</v>
          </cell>
        </row>
        <row r="156">
          <cell r="A156" t="str">
            <v>2391000000</v>
          </cell>
          <cell r="B156" t="str">
            <v>Rozr prac zalic</v>
          </cell>
          <cell r="C156">
            <v>0</v>
          </cell>
          <cell r="D156">
            <v>0</v>
          </cell>
          <cell r="E156">
            <v>0</v>
          </cell>
          <cell r="F156">
            <v>88228.08</v>
          </cell>
          <cell r="G156">
            <v>87292.029999999897</v>
          </cell>
          <cell r="H156">
            <v>936.04999999999905</v>
          </cell>
          <cell r="I156">
            <v>0</v>
          </cell>
          <cell r="J156">
            <v>936.04999999999905</v>
          </cell>
        </row>
        <row r="157">
          <cell r="A157" t="str">
            <v>2393000000</v>
          </cell>
          <cell r="B157" t="str">
            <v>Rozr prac f pł</v>
          </cell>
          <cell r="C157">
            <v>-3388677.5699999901</v>
          </cell>
          <cell r="D157">
            <v>0</v>
          </cell>
          <cell r="E157">
            <v>-3388677.5699999901</v>
          </cell>
          <cell r="F157">
            <v>67807611.700000003</v>
          </cell>
          <cell r="G157">
            <v>67855758.730000004</v>
          </cell>
          <cell r="H157">
            <v>0</v>
          </cell>
          <cell r="I157">
            <v>-3436824.6</v>
          </cell>
          <cell r="J157">
            <v>-3436824.6</v>
          </cell>
        </row>
        <row r="158">
          <cell r="A158" t="str">
            <v>2393010000</v>
          </cell>
          <cell r="B158" t="str">
            <v>Rozr prac f pł</v>
          </cell>
          <cell r="C158">
            <v>-41081.489999999903</v>
          </cell>
          <cell r="D158">
            <v>0</v>
          </cell>
          <cell r="E158">
            <v>-41081.489999999903</v>
          </cell>
          <cell r="F158">
            <v>2955011.3399999901</v>
          </cell>
          <cell r="G158">
            <v>2941409.04</v>
          </cell>
          <cell r="H158">
            <v>0</v>
          </cell>
          <cell r="I158">
            <v>-27479.1899999999</v>
          </cell>
          <cell r="J158">
            <v>-27479.1899999999</v>
          </cell>
        </row>
        <row r="159">
          <cell r="A159" t="str">
            <v>2393040000</v>
          </cell>
          <cell r="B159" t="str">
            <v>Rozr prac niep</v>
          </cell>
          <cell r="C159">
            <v>-16739.36</v>
          </cell>
          <cell r="D159">
            <v>0</v>
          </cell>
          <cell r="E159">
            <v>-16739.36</v>
          </cell>
          <cell r="F159">
            <v>2506.52</v>
          </cell>
          <cell r="G159">
            <v>11256.24</v>
          </cell>
          <cell r="H159">
            <v>0</v>
          </cell>
          <cell r="I159">
            <v>-25489.08</v>
          </cell>
          <cell r="J159">
            <v>-25489.08</v>
          </cell>
        </row>
        <row r="160">
          <cell r="A160" t="str">
            <v>2393990000</v>
          </cell>
          <cell r="B160" t="str">
            <v>Rozlpotrodzeń</v>
          </cell>
          <cell r="C160">
            <v>0</v>
          </cell>
          <cell r="D160">
            <v>0</v>
          </cell>
          <cell r="E160">
            <v>0</v>
          </cell>
          <cell r="F160">
            <v>86423614.859999895</v>
          </cell>
          <cell r="G160">
            <v>86423614.859999895</v>
          </cell>
          <cell r="H160">
            <v>0</v>
          </cell>
          <cell r="I160">
            <v>0</v>
          </cell>
          <cell r="J160">
            <v>0</v>
          </cell>
        </row>
        <row r="161">
          <cell r="A161" t="str">
            <v>2394000000</v>
          </cell>
          <cell r="B161" t="str">
            <v>Rozr ZFŚS DiU</v>
          </cell>
          <cell r="C161">
            <v>2575</v>
          </cell>
          <cell r="D161">
            <v>0</v>
          </cell>
          <cell r="E161">
            <v>2575</v>
          </cell>
          <cell r="F161">
            <v>466777.299999999</v>
          </cell>
          <cell r="G161">
            <v>446509.5</v>
          </cell>
          <cell r="H161">
            <v>22842.799999999901</v>
          </cell>
          <cell r="I161">
            <v>0</v>
          </cell>
          <cell r="J161">
            <v>22842.799999999901</v>
          </cell>
        </row>
        <row r="162">
          <cell r="A162" t="str">
            <v>2394050000</v>
          </cell>
          <cell r="B162" t="str">
            <v>Rozr ZFŚS poż.</v>
          </cell>
          <cell r="C162">
            <v>306862.63</v>
          </cell>
          <cell r="D162">
            <v>0</v>
          </cell>
          <cell r="E162">
            <v>306862.63</v>
          </cell>
          <cell r="F162">
            <v>45030.29</v>
          </cell>
          <cell r="G162">
            <v>83824.559999999896</v>
          </cell>
          <cell r="H162">
            <v>268068.359999999</v>
          </cell>
          <cell r="I162">
            <v>0</v>
          </cell>
          <cell r="J162">
            <v>268068.359999999</v>
          </cell>
        </row>
        <row r="163">
          <cell r="A163" t="str">
            <v>2394970000</v>
          </cell>
          <cell r="B163" t="str">
            <v>Rozr ZFŚSpoz.Pr</v>
          </cell>
          <cell r="C163">
            <v>0</v>
          </cell>
          <cell r="D163">
            <v>0</v>
          </cell>
          <cell r="E163">
            <v>0</v>
          </cell>
          <cell r="F163">
            <v>263711.14</v>
          </cell>
          <cell r="G163">
            <v>261211.14</v>
          </cell>
          <cell r="H163">
            <v>2500</v>
          </cell>
          <cell r="I163">
            <v>0</v>
          </cell>
          <cell r="J163">
            <v>2500</v>
          </cell>
        </row>
        <row r="164">
          <cell r="A164" t="str">
            <v>2394980000</v>
          </cell>
          <cell r="B164" t="str">
            <v>Rozr ZFŚS poz p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A165" t="str">
            <v>2394990000</v>
          </cell>
          <cell r="B165" t="str">
            <v>Rozr ZFŚS poz e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A166" t="str">
            <v>2397000000</v>
          </cell>
          <cell r="B166" t="str">
            <v>Szac zob premia</v>
          </cell>
          <cell r="C166">
            <v>-3977886.29999999</v>
          </cell>
          <cell r="D166">
            <v>0</v>
          </cell>
          <cell r="E166">
            <v>-3977886.29999999</v>
          </cell>
          <cell r="F166">
            <v>7955846.1799999904</v>
          </cell>
          <cell r="G166">
            <v>6812087.2800000003</v>
          </cell>
          <cell r="H166">
            <v>0</v>
          </cell>
          <cell r="I166">
            <v>-2834127.3999999901</v>
          </cell>
          <cell r="J166">
            <v>-2834127.3999999901</v>
          </cell>
        </row>
        <row r="167">
          <cell r="A167" t="str">
            <v>2397010000</v>
          </cell>
          <cell r="B167" t="str">
            <v>Szac zob Barbór</v>
          </cell>
          <cell r="C167">
            <v>0</v>
          </cell>
          <cell r="D167">
            <v>0</v>
          </cell>
          <cell r="E167">
            <v>0</v>
          </cell>
          <cell r="F167">
            <v>3867181.39</v>
          </cell>
          <cell r="G167">
            <v>3867181.39</v>
          </cell>
          <cell r="H167">
            <v>0</v>
          </cell>
          <cell r="I167">
            <v>0</v>
          </cell>
          <cell r="J167">
            <v>0</v>
          </cell>
        </row>
        <row r="168">
          <cell r="A168" t="str">
            <v>2397020000</v>
          </cell>
          <cell r="B168" t="str">
            <v>Szac zob inne p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1173005.77</v>
          </cell>
          <cell r="H168">
            <v>0</v>
          </cell>
          <cell r="I168">
            <v>-1173005.77</v>
          </cell>
          <cell r="J168">
            <v>-1173005.77</v>
          </cell>
        </row>
        <row r="169">
          <cell r="A169" t="str">
            <v>2397030000</v>
          </cell>
          <cell r="B169" t="str">
            <v>Szac z.nagr i d</v>
          </cell>
          <cell r="C169">
            <v>-241071.84</v>
          </cell>
          <cell r="D169">
            <v>0</v>
          </cell>
          <cell r="E169">
            <v>-241071.84</v>
          </cell>
          <cell r="F169">
            <v>140181.20000000001</v>
          </cell>
          <cell r="G169">
            <v>36003</v>
          </cell>
          <cell r="H169">
            <v>0</v>
          </cell>
          <cell r="I169">
            <v>-136893.64000000001</v>
          </cell>
          <cell r="J169">
            <v>-136893.64000000001</v>
          </cell>
        </row>
        <row r="170">
          <cell r="A170" t="str">
            <v>2397040000</v>
          </cell>
          <cell r="B170" t="str">
            <v>Szac zob niewyk</v>
          </cell>
          <cell r="C170">
            <v>-2463866.27999999</v>
          </cell>
          <cell r="D170">
            <v>0</v>
          </cell>
          <cell r="E170">
            <v>-2463866.27999999</v>
          </cell>
          <cell r="F170">
            <v>5190477.2599999905</v>
          </cell>
          <cell r="G170">
            <v>5190477.2599999905</v>
          </cell>
          <cell r="H170">
            <v>0</v>
          </cell>
          <cell r="I170">
            <v>-2463866.27999999</v>
          </cell>
          <cell r="J170">
            <v>-2463866.27999999</v>
          </cell>
        </row>
        <row r="171">
          <cell r="A171" t="str">
            <v>2397060000</v>
          </cell>
          <cell r="B171" t="str">
            <v>Szac zob podw w</v>
          </cell>
          <cell r="C171">
            <v>0</v>
          </cell>
          <cell r="D171">
            <v>0</v>
          </cell>
          <cell r="E171">
            <v>0</v>
          </cell>
          <cell r="F171">
            <v>163617.34</v>
          </cell>
          <cell r="G171">
            <v>1254412.55</v>
          </cell>
          <cell r="H171">
            <v>0</v>
          </cell>
          <cell r="I171">
            <v>-1090795.21</v>
          </cell>
          <cell r="J171">
            <v>-1090795.21</v>
          </cell>
        </row>
        <row r="172">
          <cell r="A172" t="str">
            <v>2397990000</v>
          </cell>
          <cell r="B172" t="str">
            <v>Szac zob prac i</v>
          </cell>
          <cell r="C172">
            <v>-6603848.5800000001</v>
          </cell>
          <cell r="D172">
            <v>0</v>
          </cell>
          <cell r="E172">
            <v>-6603848.5800000001</v>
          </cell>
          <cell r="F172">
            <v>0</v>
          </cell>
          <cell r="G172">
            <v>0</v>
          </cell>
          <cell r="H172">
            <v>0</v>
          </cell>
          <cell r="I172">
            <v>-6603848.5800000001</v>
          </cell>
          <cell r="J172">
            <v>-6603848.5800000001</v>
          </cell>
        </row>
        <row r="173">
          <cell r="A173" t="str">
            <v>2399000000</v>
          </cell>
          <cell r="B173" t="str">
            <v>Rozr podróże sł</v>
          </cell>
          <cell r="C173">
            <v>-250.819999999999</v>
          </cell>
          <cell r="D173">
            <v>0</v>
          </cell>
          <cell r="E173">
            <v>-250.819999999999</v>
          </cell>
          <cell r="F173">
            <v>71700.259999999893</v>
          </cell>
          <cell r="G173">
            <v>72622.639999999898</v>
          </cell>
          <cell r="H173">
            <v>0</v>
          </cell>
          <cell r="I173">
            <v>-1173.2</v>
          </cell>
          <cell r="J173">
            <v>-1173.2</v>
          </cell>
        </row>
        <row r="174">
          <cell r="A174" t="str">
            <v>2399000006</v>
          </cell>
          <cell r="B174" t="str">
            <v>KD Rozr podróże</v>
          </cell>
          <cell r="C174">
            <v>46.68</v>
          </cell>
          <cell r="D174">
            <v>0</v>
          </cell>
          <cell r="E174">
            <v>46.68</v>
          </cell>
          <cell r="F174">
            <v>0</v>
          </cell>
          <cell r="G174">
            <v>46.68</v>
          </cell>
          <cell r="H174">
            <v>0</v>
          </cell>
          <cell r="I174">
            <v>0</v>
          </cell>
          <cell r="J174">
            <v>0</v>
          </cell>
        </row>
        <row r="175">
          <cell r="A175" t="str">
            <v>2399000008</v>
          </cell>
          <cell r="B175" t="str">
            <v>Rozr podróże sł</v>
          </cell>
          <cell r="C175">
            <v>-46.68</v>
          </cell>
          <cell r="D175">
            <v>0</v>
          </cell>
          <cell r="E175">
            <v>-46.68</v>
          </cell>
          <cell r="F175">
            <v>46.68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 t="str">
            <v>2399040000</v>
          </cell>
          <cell r="B176" t="str">
            <v>Rozr ekw za 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A177" t="str">
            <v>2399990000</v>
          </cell>
          <cell r="B177" t="str">
            <v>Rozr pozost z p</v>
          </cell>
          <cell r="C177">
            <v>914.48</v>
          </cell>
          <cell r="D177">
            <v>0</v>
          </cell>
          <cell r="E177">
            <v>914.48</v>
          </cell>
          <cell r="F177">
            <v>11773.66</v>
          </cell>
          <cell r="G177">
            <v>12252.74</v>
          </cell>
          <cell r="H177">
            <v>435.39999999999901</v>
          </cell>
          <cell r="I177">
            <v>0</v>
          </cell>
          <cell r="J177">
            <v>435.39999999999901</v>
          </cell>
        </row>
        <row r="178">
          <cell r="A178" t="str">
            <v>2399990006</v>
          </cell>
          <cell r="B178" t="str">
            <v>KD Rozr ost z p</v>
          </cell>
          <cell r="C178">
            <v>914.48</v>
          </cell>
          <cell r="D178">
            <v>0</v>
          </cell>
          <cell r="E178">
            <v>914.48</v>
          </cell>
          <cell r="F178">
            <v>17163.32</v>
          </cell>
          <cell r="G178">
            <v>18077.799999999901</v>
          </cell>
          <cell r="H178">
            <v>0</v>
          </cell>
          <cell r="I178">
            <v>0</v>
          </cell>
          <cell r="J178">
            <v>0</v>
          </cell>
        </row>
        <row r="179">
          <cell r="A179" t="str">
            <v>2399990008</v>
          </cell>
          <cell r="B179" t="str">
            <v>Rozr pozost z p</v>
          </cell>
          <cell r="C179">
            <v>-914.48</v>
          </cell>
          <cell r="D179">
            <v>0</v>
          </cell>
          <cell r="E179">
            <v>-914.48</v>
          </cell>
          <cell r="F179">
            <v>18077.799999999901</v>
          </cell>
          <cell r="G179">
            <v>17163.32</v>
          </cell>
          <cell r="H179">
            <v>0</v>
          </cell>
          <cell r="I179">
            <v>0</v>
          </cell>
          <cell r="J179">
            <v>0</v>
          </cell>
        </row>
        <row r="180">
          <cell r="A180" t="str">
            <v>2450002000</v>
          </cell>
          <cell r="B180" t="str">
            <v>Nal win sąd OKN</v>
          </cell>
          <cell r="C180">
            <v>21132.61</v>
          </cell>
          <cell r="D180">
            <v>0</v>
          </cell>
          <cell r="E180">
            <v>21132.61</v>
          </cell>
          <cell r="F180">
            <v>0</v>
          </cell>
          <cell r="G180">
            <v>0</v>
          </cell>
          <cell r="H180">
            <v>21132.61</v>
          </cell>
          <cell r="I180">
            <v>0</v>
          </cell>
          <cell r="J180">
            <v>21132.61</v>
          </cell>
        </row>
        <row r="181">
          <cell r="A181" t="str">
            <v>2450005000</v>
          </cell>
          <cell r="B181" t="str">
            <v>Nal upadł OKNP</v>
          </cell>
          <cell r="C181">
            <v>28881.63</v>
          </cell>
          <cell r="D181">
            <v>0</v>
          </cell>
          <cell r="E181">
            <v>28881.63</v>
          </cell>
          <cell r="F181">
            <v>0</v>
          </cell>
          <cell r="G181">
            <v>0</v>
          </cell>
          <cell r="H181">
            <v>28881.63</v>
          </cell>
          <cell r="I181">
            <v>0</v>
          </cell>
          <cell r="J181">
            <v>28881.63</v>
          </cell>
        </row>
        <row r="182">
          <cell r="A182" t="str">
            <v>2470002000</v>
          </cell>
          <cell r="B182" t="str">
            <v>OA Nal win sąd</v>
          </cell>
          <cell r="C182">
            <v>-21132.61</v>
          </cell>
          <cell r="D182">
            <v>0</v>
          </cell>
          <cell r="E182">
            <v>-21132.61</v>
          </cell>
          <cell r="F182">
            <v>0</v>
          </cell>
          <cell r="G182">
            <v>0</v>
          </cell>
          <cell r="H182">
            <v>0</v>
          </cell>
          <cell r="I182">
            <v>-21132.61</v>
          </cell>
          <cell r="J182">
            <v>-21132.61</v>
          </cell>
        </row>
        <row r="183">
          <cell r="A183" t="str">
            <v>2470005000</v>
          </cell>
          <cell r="B183" t="str">
            <v>OA Nal upadł OK</v>
          </cell>
          <cell r="C183">
            <v>-28881.63</v>
          </cell>
          <cell r="D183">
            <v>0</v>
          </cell>
          <cell r="E183">
            <v>-28881.63</v>
          </cell>
          <cell r="F183">
            <v>0</v>
          </cell>
          <cell r="G183">
            <v>0</v>
          </cell>
          <cell r="H183">
            <v>0</v>
          </cell>
          <cell r="I183">
            <v>-28881.63</v>
          </cell>
          <cell r="J183">
            <v>-28881.63</v>
          </cell>
        </row>
        <row r="184">
          <cell r="A184" t="str">
            <v>2470995000</v>
          </cell>
          <cell r="B184" t="str">
            <v>OA upad OKNP Di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 t="str">
            <v>2499900000</v>
          </cell>
          <cell r="B185" t="str">
            <v>Rozl inwent nad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 t="str">
            <v>2499901000</v>
          </cell>
          <cell r="B186" t="str">
            <v>Rozl inwent nie</v>
          </cell>
          <cell r="C186">
            <v>0</v>
          </cell>
          <cell r="D186">
            <v>0</v>
          </cell>
          <cell r="E186">
            <v>0</v>
          </cell>
          <cell r="F186">
            <v>0.08</v>
          </cell>
          <cell r="G186">
            <v>0.08</v>
          </cell>
          <cell r="H186">
            <v>0</v>
          </cell>
          <cell r="I186">
            <v>0</v>
          </cell>
          <cell r="J186">
            <v>0</v>
          </cell>
        </row>
        <row r="187">
          <cell r="A187" t="str">
            <v>2499999000</v>
          </cell>
          <cell r="B187" t="str">
            <v>Rozliczenia tec</v>
          </cell>
          <cell r="C187">
            <v>0</v>
          </cell>
          <cell r="D187">
            <v>0</v>
          </cell>
          <cell r="E187">
            <v>0</v>
          </cell>
          <cell r="F187">
            <v>44407039.25</v>
          </cell>
          <cell r="G187">
            <v>44407039.25</v>
          </cell>
          <cell r="H187">
            <v>0</v>
          </cell>
          <cell r="I187">
            <v>0</v>
          </cell>
          <cell r="J187">
            <v>0</v>
          </cell>
        </row>
        <row r="188">
          <cell r="A188" t="str">
            <v>2700990000</v>
          </cell>
          <cell r="B188" t="str">
            <v>Zob.n.kr_przedp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 t="str">
            <v>2750990000</v>
          </cell>
          <cell r="B189" t="str">
            <v>Zob.n.kr_przedp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A190" t="str">
            <v>3000100000</v>
          </cell>
          <cell r="B190" t="str">
            <v>RZ-j.p_materiał</v>
          </cell>
          <cell r="C190">
            <v>0</v>
          </cell>
          <cell r="D190">
            <v>0</v>
          </cell>
          <cell r="E190">
            <v>0</v>
          </cell>
          <cell r="F190">
            <v>477207.62</v>
          </cell>
          <cell r="G190">
            <v>477569.52</v>
          </cell>
          <cell r="H190">
            <v>0</v>
          </cell>
          <cell r="I190">
            <v>-361.89999999999901</v>
          </cell>
          <cell r="J190">
            <v>-361.89999999999901</v>
          </cell>
        </row>
        <row r="191">
          <cell r="A191" t="str">
            <v>3000100009</v>
          </cell>
          <cell r="B191" t="str">
            <v>KT RZ-j.p_mater</v>
          </cell>
          <cell r="C191">
            <v>0</v>
          </cell>
          <cell r="D191">
            <v>0</v>
          </cell>
          <cell r="E191">
            <v>0</v>
          </cell>
          <cell r="F191">
            <v>3898.67</v>
          </cell>
          <cell r="G191">
            <v>3898.67</v>
          </cell>
          <cell r="H191">
            <v>0</v>
          </cell>
          <cell r="I191">
            <v>0</v>
          </cell>
          <cell r="J191">
            <v>0</v>
          </cell>
        </row>
        <row r="192">
          <cell r="A192" t="str">
            <v>3000300000</v>
          </cell>
          <cell r="B192" t="str">
            <v>RZ-j.p_usługi</v>
          </cell>
          <cell r="C192">
            <v>0</v>
          </cell>
          <cell r="D192">
            <v>0</v>
          </cell>
          <cell r="E192">
            <v>0</v>
          </cell>
          <cell r="F192">
            <v>10958247.83</v>
          </cell>
          <cell r="G192">
            <v>10946202.83</v>
          </cell>
          <cell r="H192">
            <v>12045</v>
          </cell>
          <cell r="I192">
            <v>0</v>
          </cell>
          <cell r="J192">
            <v>12045</v>
          </cell>
        </row>
        <row r="193">
          <cell r="A193" t="str">
            <v>3000300009</v>
          </cell>
          <cell r="B193" t="str">
            <v>KT RZ-j.p_usług</v>
          </cell>
          <cell r="C193">
            <v>0</v>
          </cell>
          <cell r="D193">
            <v>0</v>
          </cell>
          <cell r="E193">
            <v>0</v>
          </cell>
          <cell r="F193">
            <v>293785.21000000002</v>
          </cell>
          <cell r="G193">
            <v>293785.21000000002</v>
          </cell>
          <cell r="H193">
            <v>0</v>
          </cell>
          <cell r="I193">
            <v>0</v>
          </cell>
          <cell r="J193">
            <v>0</v>
          </cell>
        </row>
        <row r="194">
          <cell r="A194" t="str">
            <v>3000400000</v>
          </cell>
          <cell r="B194" t="str">
            <v>RZ-j.p_ST i WN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A195" t="str">
            <v>3001600000</v>
          </cell>
          <cell r="B195" t="str">
            <v>RZ-j.p_obiektRE</v>
          </cell>
          <cell r="C195">
            <v>0</v>
          </cell>
          <cell r="D195">
            <v>0</v>
          </cell>
          <cell r="E195">
            <v>0</v>
          </cell>
          <cell r="F195">
            <v>1232948.4299999899</v>
          </cell>
          <cell r="G195">
            <v>1232948.4299999899</v>
          </cell>
          <cell r="H195">
            <v>0</v>
          </cell>
          <cell r="I195">
            <v>0</v>
          </cell>
          <cell r="J195">
            <v>0</v>
          </cell>
        </row>
        <row r="196">
          <cell r="A196" t="str">
            <v>3001700000</v>
          </cell>
          <cell r="B196" t="str">
            <v>RZ-j.p_media</v>
          </cell>
          <cell r="C196">
            <v>0</v>
          </cell>
          <cell r="D196">
            <v>0</v>
          </cell>
          <cell r="E196">
            <v>0</v>
          </cell>
          <cell r="F196">
            <v>5173082.95</v>
          </cell>
          <cell r="G196">
            <v>5173082.95</v>
          </cell>
          <cell r="H196">
            <v>0</v>
          </cell>
          <cell r="I196">
            <v>0</v>
          </cell>
          <cell r="J196">
            <v>0</v>
          </cell>
        </row>
        <row r="197">
          <cell r="A197" t="str">
            <v>3001800000</v>
          </cell>
          <cell r="B197" t="str">
            <v>RZ-j.p_inneRE</v>
          </cell>
          <cell r="C197">
            <v>0</v>
          </cell>
          <cell r="D197">
            <v>0</v>
          </cell>
          <cell r="E197">
            <v>0</v>
          </cell>
          <cell r="F197">
            <v>1131110.32</v>
          </cell>
          <cell r="G197">
            <v>1131110.32</v>
          </cell>
          <cell r="H197">
            <v>0</v>
          </cell>
          <cell r="I197">
            <v>0</v>
          </cell>
          <cell r="J197">
            <v>0</v>
          </cell>
        </row>
        <row r="198">
          <cell r="A198" t="str">
            <v>3001900000</v>
          </cell>
          <cell r="B198" t="str">
            <v>RZ-jp_sprzedażR</v>
          </cell>
          <cell r="C198">
            <v>0</v>
          </cell>
          <cell r="D198">
            <v>0</v>
          </cell>
          <cell r="E198">
            <v>0</v>
          </cell>
          <cell r="F198">
            <v>100207.84</v>
          </cell>
          <cell r="G198">
            <v>100207.84</v>
          </cell>
          <cell r="H198">
            <v>0</v>
          </cell>
          <cell r="I198">
            <v>0</v>
          </cell>
          <cell r="J198">
            <v>0</v>
          </cell>
        </row>
        <row r="199">
          <cell r="A199" t="str">
            <v>3002000000</v>
          </cell>
          <cell r="B199" t="str">
            <v>RZ-j.pow-leasin</v>
          </cell>
          <cell r="C199">
            <v>0</v>
          </cell>
          <cell r="D199">
            <v>0</v>
          </cell>
          <cell r="E199">
            <v>0</v>
          </cell>
          <cell r="F199">
            <v>830283.46999999904</v>
          </cell>
          <cell r="G199">
            <v>830283.46999999904</v>
          </cell>
          <cell r="H199">
            <v>0</v>
          </cell>
          <cell r="I199">
            <v>0</v>
          </cell>
          <cell r="J199">
            <v>0</v>
          </cell>
        </row>
        <row r="200">
          <cell r="A200" t="str">
            <v>3009900000</v>
          </cell>
          <cell r="B200" t="str">
            <v>RZ-j.p_poza MM</v>
          </cell>
          <cell r="C200">
            <v>0</v>
          </cell>
          <cell r="D200">
            <v>0</v>
          </cell>
          <cell r="E200">
            <v>0</v>
          </cell>
          <cell r="F200">
            <v>1291435.08</v>
          </cell>
          <cell r="G200">
            <v>1301217.08</v>
          </cell>
          <cell r="H200">
            <v>0</v>
          </cell>
          <cell r="I200">
            <v>-9782</v>
          </cell>
          <cell r="J200">
            <v>-9782</v>
          </cell>
        </row>
        <row r="201">
          <cell r="A201" t="str">
            <v>3050100000</v>
          </cell>
          <cell r="B201" t="str">
            <v>RZ-j.np_materia</v>
          </cell>
          <cell r="C201">
            <v>10730.7</v>
          </cell>
          <cell r="D201">
            <v>0</v>
          </cell>
          <cell r="E201">
            <v>10730.7</v>
          </cell>
          <cell r="F201">
            <v>25609402.25</v>
          </cell>
          <cell r="G201">
            <v>25716858.379999898</v>
          </cell>
          <cell r="H201">
            <v>0</v>
          </cell>
          <cell r="I201">
            <v>-96725.429999999906</v>
          </cell>
          <cell r="J201">
            <v>-96725.429999999906</v>
          </cell>
        </row>
        <row r="202">
          <cell r="A202" t="str">
            <v>3050100009</v>
          </cell>
          <cell r="B202" t="str">
            <v>KT RZ-j.np_mate</v>
          </cell>
          <cell r="C202">
            <v>-10730.7</v>
          </cell>
          <cell r="D202">
            <v>0</v>
          </cell>
          <cell r="E202">
            <v>-10730.7</v>
          </cell>
          <cell r="F202">
            <v>1016610.02</v>
          </cell>
          <cell r="G202">
            <v>1005879.3199999901</v>
          </cell>
          <cell r="H202">
            <v>0</v>
          </cell>
          <cell r="I202">
            <v>0</v>
          </cell>
          <cell r="J202">
            <v>0</v>
          </cell>
        </row>
        <row r="203">
          <cell r="A203" t="str">
            <v>3050300000</v>
          </cell>
          <cell r="B203" t="str">
            <v>RZ-j.np_usługi</v>
          </cell>
          <cell r="C203">
            <v>-77802</v>
          </cell>
          <cell r="D203">
            <v>0</v>
          </cell>
          <cell r="E203">
            <v>-77802</v>
          </cell>
          <cell r="F203">
            <v>48143813.840000004</v>
          </cell>
          <cell r="G203">
            <v>48237340.1199999</v>
          </cell>
          <cell r="H203">
            <v>0</v>
          </cell>
          <cell r="I203">
            <v>-171328.28</v>
          </cell>
          <cell r="J203">
            <v>-171328.28</v>
          </cell>
        </row>
        <row r="204">
          <cell r="A204" t="str">
            <v>3050300009</v>
          </cell>
          <cell r="B204" t="str">
            <v>KT RZ-j.np_usłu</v>
          </cell>
          <cell r="C204">
            <v>77802</v>
          </cell>
          <cell r="D204">
            <v>0</v>
          </cell>
          <cell r="E204">
            <v>77802</v>
          </cell>
          <cell r="F204">
            <v>1272931.45</v>
          </cell>
          <cell r="G204">
            <v>1350733.45</v>
          </cell>
          <cell r="H204">
            <v>0</v>
          </cell>
          <cell r="I204">
            <v>0</v>
          </cell>
          <cell r="J204">
            <v>0</v>
          </cell>
        </row>
        <row r="205">
          <cell r="A205" t="str">
            <v>3050400000</v>
          </cell>
          <cell r="B205" t="str">
            <v>RZ-j.np_STiWN</v>
          </cell>
          <cell r="C205">
            <v>0</v>
          </cell>
          <cell r="D205">
            <v>0</v>
          </cell>
          <cell r="E205">
            <v>0</v>
          </cell>
          <cell r="F205">
            <v>1488064.74</v>
          </cell>
          <cell r="G205">
            <v>1481834.1399999899</v>
          </cell>
          <cell r="H205">
            <v>6230.6</v>
          </cell>
          <cell r="I205">
            <v>0</v>
          </cell>
          <cell r="J205">
            <v>6230.6</v>
          </cell>
        </row>
        <row r="206">
          <cell r="A206" t="str">
            <v>3050400009</v>
          </cell>
          <cell r="B206" t="str">
            <v>KT RZ-j.np_STiW</v>
          </cell>
          <cell r="C206">
            <v>0</v>
          </cell>
          <cell r="D206">
            <v>0</v>
          </cell>
          <cell r="E206">
            <v>0</v>
          </cell>
          <cell r="F206">
            <v>2768.88</v>
          </cell>
          <cell r="G206">
            <v>2768.88</v>
          </cell>
          <cell r="H206">
            <v>0</v>
          </cell>
          <cell r="I206">
            <v>0</v>
          </cell>
          <cell r="J206">
            <v>0</v>
          </cell>
        </row>
        <row r="207">
          <cell r="A207" t="str">
            <v>3051000000</v>
          </cell>
          <cell r="B207" t="str">
            <v>RZ-j.np_KM</v>
          </cell>
          <cell r="C207">
            <v>0</v>
          </cell>
          <cell r="D207">
            <v>0</v>
          </cell>
          <cell r="E207">
            <v>0</v>
          </cell>
          <cell r="F207">
            <v>843370.41</v>
          </cell>
          <cell r="G207">
            <v>843370.41</v>
          </cell>
          <cell r="H207">
            <v>0</v>
          </cell>
          <cell r="I207">
            <v>0</v>
          </cell>
          <cell r="J207">
            <v>0</v>
          </cell>
        </row>
        <row r="208">
          <cell r="A208" t="str">
            <v>3051500000</v>
          </cell>
          <cell r="B208" t="str">
            <v>RZ-j.np_ ZFŚS</v>
          </cell>
          <cell r="C208">
            <v>0</v>
          </cell>
          <cell r="D208">
            <v>0</v>
          </cell>
          <cell r="E208">
            <v>0</v>
          </cell>
          <cell r="F208">
            <v>108039.58</v>
          </cell>
          <cell r="G208">
            <v>87057.58</v>
          </cell>
          <cell r="H208">
            <v>20982</v>
          </cell>
          <cell r="I208">
            <v>0</v>
          </cell>
          <cell r="J208">
            <v>20982</v>
          </cell>
        </row>
        <row r="209">
          <cell r="A209" t="str">
            <v>3051700000</v>
          </cell>
          <cell r="B209" t="str">
            <v>RZ-j.np_ media</v>
          </cell>
          <cell r="C209">
            <v>0</v>
          </cell>
          <cell r="D209">
            <v>0</v>
          </cell>
          <cell r="E209">
            <v>0</v>
          </cell>
          <cell r="F209">
            <v>6120.17</v>
          </cell>
          <cell r="G209">
            <v>6120.17</v>
          </cell>
          <cell r="H209">
            <v>0</v>
          </cell>
          <cell r="I209">
            <v>0</v>
          </cell>
          <cell r="J209">
            <v>0</v>
          </cell>
        </row>
        <row r="210">
          <cell r="A210" t="str">
            <v>3051800000</v>
          </cell>
          <cell r="B210" t="str">
            <v>RZ-j.np_inneRE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 t="str">
            <v>3051900000</v>
          </cell>
          <cell r="B211" t="str">
            <v>RZ-jnp_sprzedaż</v>
          </cell>
          <cell r="C211">
            <v>0</v>
          </cell>
          <cell r="D211">
            <v>0</v>
          </cell>
          <cell r="E211">
            <v>0</v>
          </cell>
          <cell r="F211">
            <v>368800</v>
          </cell>
          <cell r="G211">
            <v>369550</v>
          </cell>
          <cell r="H211">
            <v>0</v>
          </cell>
          <cell r="I211">
            <v>-750</v>
          </cell>
          <cell r="J211">
            <v>-750</v>
          </cell>
        </row>
        <row r="212">
          <cell r="A212" t="str">
            <v>3059700000</v>
          </cell>
          <cell r="B212" t="str">
            <v>Rozl.VAT: WNT/I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</row>
        <row r="213">
          <cell r="A213" t="str">
            <v>3059800000</v>
          </cell>
          <cell r="B213" t="str">
            <v>Samoopodatk. j.</v>
          </cell>
          <cell r="C213">
            <v>0</v>
          </cell>
          <cell r="D213">
            <v>0</v>
          </cell>
          <cell r="E213">
            <v>0</v>
          </cell>
          <cell r="F213">
            <v>5455.51</v>
          </cell>
          <cell r="G213">
            <v>5455.51</v>
          </cell>
          <cell r="H213">
            <v>0</v>
          </cell>
          <cell r="I213">
            <v>0</v>
          </cell>
          <cell r="J213">
            <v>0</v>
          </cell>
        </row>
        <row r="214">
          <cell r="A214" t="str">
            <v>3059900000</v>
          </cell>
          <cell r="B214" t="str">
            <v>RZ-j.np_poza MM</v>
          </cell>
          <cell r="C214">
            <v>9279425.4700000007</v>
          </cell>
          <cell r="D214">
            <v>0</v>
          </cell>
          <cell r="E214">
            <v>9279425.4700000007</v>
          </cell>
          <cell r="F214">
            <v>2087050.53</v>
          </cell>
          <cell r="G214">
            <v>2077159.26</v>
          </cell>
          <cell r="H214">
            <v>9289316.7400000002</v>
          </cell>
          <cell r="I214">
            <v>0</v>
          </cell>
          <cell r="J214">
            <v>9289316.7400000002</v>
          </cell>
        </row>
        <row r="215">
          <cell r="A215" t="str">
            <v>3100000000</v>
          </cell>
          <cell r="B215" t="str">
            <v>Materiały w mag</v>
          </cell>
          <cell r="C215">
            <v>3406400.6899999902</v>
          </cell>
          <cell r="D215">
            <v>0</v>
          </cell>
          <cell r="E215">
            <v>3406400.6899999902</v>
          </cell>
          <cell r="F215">
            <v>8987832.8200000003</v>
          </cell>
          <cell r="G215">
            <v>8591453.7300000004</v>
          </cell>
          <cell r="H215">
            <v>3802779.77999999</v>
          </cell>
          <cell r="I215">
            <v>0</v>
          </cell>
          <cell r="J215">
            <v>3802779.77999999</v>
          </cell>
        </row>
        <row r="216">
          <cell r="A216" t="str">
            <v>3100400000</v>
          </cell>
          <cell r="B216" t="str">
            <v>Materiały nieza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</row>
        <row r="217">
          <cell r="A217" t="str">
            <v>3109900000</v>
          </cell>
          <cell r="B217" t="str">
            <v>Materiały pozos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 t="str">
            <v>3110000000</v>
          </cell>
          <cell r="B218" t="str">
            <v>OA Mater.w maga</v>
          </cell>
          <cell r="C218">
            <v>-1461043.29</v>
          </cell>
          <cell r="D218">
            <v>0</v>
          </cell>
          <cell r="E218">
            <v>-1461043.29</v>
          </cell>
          <cell r="F218">
            <v>42008.199999999903</v>
          </cell>
          <cell r="G218">
            <v>45812.22</v>
          </cell>
          <cell r="H218">
            <v>0</v>
          </cell>
          <cell r="I218">
            <v>-1464847.31</v>
          </cell>
          <cell r="J218">
            <v>-1464847.31</v>
          </cell>
        </row>
        <row r="219">
          <cell r="A219" t="str">
            <v>3400000000</v>
          </cell>
          <cell r="B219" t="str">
            <v>Róż.dostawy i z</v>
          </cell>
          <cell r="C219">
            <v>0</v>
          </cell>
          <cell r="D219">
            <v>0</v>
          </cell>
          <cell r="E219">
            <v>0</v>
          </cell>
          <cell r="F219">
            <v>5442.68</v>
          </cell>
          <cell r="G219">
            <v>5442.6899999999896</v>
          </cell>
          <cell r="H219">
            <v>0</v>
          </cell>
          <cell r="I219">
            <v>-0.01</v>
          </cell>
          <cell r="J219">
            <v>-0.01</v>
          </cell>
        </row>
        <row r="220">
          <cell r="A220" t="str">
            <v>3409900000</v>
          </cell>
          <cell r="B220" t="str">
            <v>Róż.ewiden.inne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 t="str">
            <v>3600100000</v>
          </cell>
          <cell r="B221" t="str">
            <v>D.w dr.nal.fin.</v>
          </cell>
          <cell r="C221">
            <v>0</v>
          </cell>
          <cell r="D221">
            <v>0</v>
          </cell>
          <cell r="E221">
            <v>0</v>
          </cell>
          <cell r="F221">
            <v>2736</v>
          </cell>
          <cell r="G221">
            <v>2736</v>
          </cell>
          <cell r="H221">
            <v>0</v>
          </cell>
          <cell r="I221">
            <v>0</v>
          </cell>
          <cell r="J221">
            <v>0</v>
          </cell>
        </row>
        <row r="222">
          <cell r="A222" t="str">
            <v>3600300000</v>
          </cell>
          <cell r="B222" t="str">
            <v>D.wdr.jp- usług</v>
          </cell>
          <cell r="C222">
            <v>0</v>
          </cell>
          <cell r="D222">
            <v>0</v>
          </cell>
          <cell r="E222">
            <v>0</v>
          </cell>
          <cell r="F222">
            <v>782.82</v>
          </cell>
          <cell r="G222">
            <v>782.82</v>
          </cell>
          <cell r="H222">
            <v>0</v>
          </cell>
          <cell r="I222">
            <v>0</v>
          </cell>
          <cell r="J222">
            <v>0</v>
          </cell>
        </row>
        <row r="223">
          <cell r="A223" t="str">
            <v>3650100000</v>
          </cell>
          <cell r="B223" t="str">
            <v>D.dr.jnp-nal.fi</v>
          </cell>
          <cell r="C223">
            <v>20019</v>
          </cell>
          <cell r="D223">
            <v>0</v>
          </cell>
          <cell r="E223">
            <v>20019</v>
          </cell>
          <cell r="F223">
            <v>134461.67000000001</v>
          </cell>
          <cell r="G223">
            <v>154480.67000000001</v>
          </cell>
          <cell r="H223">
            <v>0</v>
          </cell>
          <cell r="I223">
            <v>0</v>
          </cell>
          <cell r="J223">
            <v>0</v>
          </cell>
        </row>
        <row r="224">
          <cell r="A224" t="str">
            <v>3650300000</v>
          </cell>
          <cell r="B224" t="str">
            <v>D.w dr.jnp-zapa</v>
          </cell>
          <cell r="C224">
            <v>740</v>
          </cell>
          <cell r="D224">
            <v>0</v>
          </cell>
          <cell r="E224">
            <v>740</v>
          </cell>
          <cell r="F224">
            <v>174179.829999999</v>
          </cell>
          <cell r="G224">
            <v>174919.829999999</v>
          </cell>
          <cell r="H224">
            <v>0</v>
          </cell>
          <cell r="I224">
            <v>0</v>
          </cell>
          <cell r="J224">
            <v>0</v>
          </cell>
        </row>
        <row r="225">
          <cell r="A225" t="str">
            <v>3650400000</v>
          </cell>
          <cell r="B225" t="str">
            <v>D.w dr.j.np-ST</v>
          </cell>
          <cell r="C225">
            <v>0</v>
          </cell>
          <cell r="D225">
            <v>0</v>
          </cell>
          <cell r="E225">
            <v>0</v>
          </cell>
          <cell r="F225">
            <v>2388.88</v>
          </cell>
          <cell r="G225">
            <v>2388.88</v>
          </cell>
          <cell r="H225">
            <v>0</v>
          </cell>
          <cell r="I225">
            <v>0</v>
          </cell>
          <cell r="J225">
            <v>0</v>
          </cell>
        </row>
        <row r="226">
          <cell r="A226" t="str">
            <v>3700100000</v>
          </cell>
          <cell r="B226" t="str">
            <v>D.niefak.nal.fi</v>
          </cell>
          <cell r="C226">
            <v>0</v>
          </cell>
          <cell r="D226">
            <v>0</v>
          </cell>
          <cell r="E226">
            <v>0</v>
          </cell>
          <cell r="F226">
            <v>1162.67</v>
          </cell>
          <cell r="G226">
            <v>1162.67</v>
          </cell>
          <cell r="H226">
            <v>0</v>
          </cell>
          <cell r="I226">
            <v>0</v>
          </cell>
          <cell r="J226">
            <v>0</v>
          </cell>
        </row>
        <row r="227">
          <cell r="A227" t="str">
            <v>3700300000</v>
          </cell>
          <cell r="B227" t="str">
            <v>D.niefak.-usług</v>
          </cell>
          <cell r="C227">
            <v>0</v>
          </cell>
          <cell r="D227">
            <v>0</v>
          </cell>
          <cell r="E227">
            <v>0</v>
          </cell>
          <cell r="F227">
            <v>293002.39</v>
          </cell>
          <cell r="G227">
            <v>293002.39</v>
          </cell>
          <cell r="H227">
            <v>0</v>
          </cell>
          <cell r="I227">
            <v>0</v>
          </cell>
          <cell r="J227">
            <v>0</v>
          </cell>
        </row>
        <row r="228">
          <cell r="A228" t="str">
            <v>3750100000</v>
          </cell>
          <cell r="B228" t="str">
            <v>D.nief.jnp-z.fi</v>
          </cell>
          <cell r="C228">
            <v>-9288.2999999999902</v>
          </cell>
          <cell r="D228">
            <v>0</v>
          </cell>
          <cell r="E228">
            <v>-9288.2999999999902</v>
          </cell>
          <cell r="F228">
            <v>871417.65</v>
          </cell>
          <cell r="G228">
            <v>862129.34999999905</v>
          </cell>
          <cell r="H228">
            <v>0</v>
          </cell>
          <cell r="I228">
            <v>0</v>
          </cell>
          <cell r="J228">
            <v>0</v>
          </cell>
        </row>
        <row r="229">
          <cell r="A229" t="str">
            <v>3750300000</v>
          </cell>
          <cell r="B229" t="str">
            <v>DnZ j.npow._ us</v>
          </cell>
          <cell r="C229">
            <v>-78542</v>
          </cell>
          <cell r="D229">
            <v>0</v>
          </cell>
          <cell r="E229">
            <v>-78542</v>
          </cell>
          <cell r="F229">
            <v>1176553.6200000001</v>
          </cell>
          <cell r="G229">
            <v>1098011.6200000001</v>
          </cell>
          <cell r="H229">
            <v>0</v>
          </cell>
          <cell r="I229">
            <v>0</v>
          </cell>
          <cell r="J229">
            <v>0</v>
          </cell>
        </row>
        <row r="230">
          <cell r="A230" t="str">
            <v>3750400000</v>
          </cell>
          <cell r="B230" t="str">
            <v>DnZ j.npow._ ST</v>
          </cell>
          <cell r="C230">
            <v>0</v>
          </cell>
          <cell r="D230">
            <v>0</v>
          </cell>
          <cell r="E230">
            <v>0</v>
          </cell>
          <cell r="F230">
            <v>380</v>
          </cell>
          <cell r="G230">
            <v>380</v>
          </cell>
          <cell r="H230">
            <v>0</v>
          </cell>
          <cell r="I230">
            <v>0</v>
          </cell>
          <cell r="J230">
            <v>0</v>
          </cell>
        </row>
        <row r="231">
          <cell r="A231" t="str">
            <v>4011000009</v>
          </cell>
          <cell r="B231" t="str">
            <v>Amort ŚT</v>
          </cell>
          <cell r="C231">
            <v>0</v>
          </cell>
          <cell r="D231">
            <v>0</v>
          </cell>
          <cell r="E231">
            <v>0</v>
          </cell>
          <cell r="F231">
            <v>1816723.27</v>
          </cell>
          <cell r="G231">
            <v>0</v>
          </cell>
          <cell r="H231">
            <v>1816723.27</v>
          </cell>
          <cell r="I231">
            <v>0</v>
          </cell>
          <cell r="J231">
            <v>1816723.27</v>
          </cell>
        </row>
        <row r="232">
          <cell r="A232" t="str">
            <v>4011004009</v>
          </cell>
          <cell r="B232" t="str">
            <v>LE: Amort ŚT</v>
          </cell>
          <cell r="C232">
            <v>0</v>
          </cell>
          <cell r="D232">
            <v>0</v>
          </cell>
          <cell r="E232">
            <v>0</v>
          </cell>
          <cell r="F232">
            <v>272814.07</v>
          </cell>
          <cell r="G232">
            <v>0</v>
          </cell>
          <cell r="H232">
            <v>272814.07</v>
          </cell>
          <cell r="I232">
            <v>0</v>
          </cell>
          <cell r="J232">
            <v>272814.07</v>
          </cell>
        </row>
        <row r="233">
          <cell r="A233" t="str">
            <v>4021200009</v>
          </cell>
          <cell r="B233" t="str">
            <v>Amort.WN NKUP</v>
          </cell>
          <cell r="C233">
            <v>0</v>
          </cell>
          <cell r="D233">
            <v>0</v>
          </cell>
          <cell r="E233">
            <v>0</v>
          </cell>
          <cell r="F233">
            <v>13934.26</v>
          </cell>
          <cell r="G233">
            <v>0</v>
          </cell>
          <cell r="H233">
            <v>13934.26</v>
          </cell>
          <cell r="I233">
            <v>0</v>
          </cell>
          <cell r="J233">
            <v>13934.26</v>
          </cell>
        </row>
        <row r="234">
          <cell r="A234" t="str">
            <v>4021210009</v>
          </cell>
          <cell r="B234" t="str">
            <v>Amort.WN-PWUG n</v>
          </cell>
          <cell r="C234">
            <v>0</v>
          </cell>
          <cell r="D234">
            <v>0</v>
          </cell>
          <cell r="E234">
            <v>0</v>
          </cell>
          <cell r="F234">
            <v>2381.48</v>
          </cell>
          <cell r="G234">
            <v>0</v>
          </cell>
          <cell r="H234">
            <v>2381.48</v>
          </cell>
          <cell r="I234">
            <v>0</v>
          </cell>
          <cell r="J234">
            <v>2381.48</v>
          </cell>
        </row>
        <row r="235">
          <cell r="A235" t="str">
            <v>4031000009</v>
          </cell>
          <cell r="B235" t="str">
            <v>Amort.-nieruch.</v>
          </cell>
          <cell r="C235">
            <v>0</v>
          </cell>
          <cell r="D235">
            <v>0</v>
          </cell>
          <cell r="E235">
            <v>0</v>
          </cell>
          <cell r="F235">
            <v>6836.2799999999897</v>
          </cell>
          <cell r="G235">
            <v>0</v>
          </cell>
          <cell r="H235">
            <v>6836.2799999999897</v>
          </cell>
          <cell r="I235">
            <v>0</v>
          </cell>
          <cell r="J235">
            <v>6836.2799999999897</v>
          </cell>
        </row>
        <row r="236">
          <cell r="A236" t="str">
            <v>4051100009</v>
          </cell>
          <cell r="B236" t="str">
            <v>W.NETTO LIKW MA</v>
          </cell>
          <cell r="C236">
            <v>0</v>
          </cell>
          <cell r="D236">
            <v>0</v>
          </cell>
          <cell r="E236">
            <v>0</v>
          </cell>
          <cell r="F236">
            <v>12026.45</v>
          </cell>
          <cell r="G236">
            <v>12026.45</v>
          </cell>
          <cell r="H236">
            <v>0</v>
          </cell>
          <cell r="I236">
            <v>0</v>
          </cell>
          <cell r="J236">
            <v>0</v>
          </cell>
        </row>
        <row r="237">
          <cell r="A237" t="str">
            <v>4100100000</v>
          </cell>
          <cell r="B237" t="str">
            <v>Materiały budow</v>
          </cell>
          <cell r="C237">
            <v>0</v>
          </cell>
          <cell r="D237">
            <v>0</v>
          </cell>
          <cell r="E237">
            <v>0</v>
          </cell>
          <cell r="F237">
            <v>1385034.6599999899</v>
          </cell>
          <cell r="G237">
            <v>8485.45999999999</v>
          </cell>
          <cell r="H237">
            <v>1376549.2</v>
          </cell>
          <cell r="I237">
            <v>0</v>
          </cell>
          <cell r="J237">
            <v>1376549.2</v>
          </cell>
        </row>
        <row r="238">
          <cell r="A238" t="str">
            <v>4100200000</v>
          </cell>
          <cell r="B238" t="str">
            <v>Materiały metal</v>
          </cell>
          <cell r="C238">
            <v>0</v>
          </cell>
          <cell r="D238">
            <v>0</v>
          </cell>
          <cell r="E238">
            <v>0</v>
          </cell>
          <cell r="F238">
            <v>1791309.02</v>
          </cell>
          <cell r="G238">
            <v>2897.9699999999898</v>
          </cell>
          <cell r="H238">
            <v>1788411.05</v>
          </cell>
          <cell r="I238">
            <v>0</v>
          </cell>
          <cell r="J238">
            <v>1788411.05</v>
          </cell>
        </row>
        <row r="239">
          <cell r="A239" t="str">
            <v>4100300000</v>
          </cell>
          <cell r="B239" t="str">
            <v>Materiały elekt</v>
          </cell>
          <cell r="C239">
            <v>0</v>
          </cell>
          <cell r="D239">
            <v>0</v>
          </cell>
          <cell r="E239">
            <v>0</v>
          </cell>
          <cell r="F239">
            <v>778029.54</v>
          </cell>
          <cell r="G239">
            <v>220.36</v>
          </cell>
          <cell r="H239">
            <v>777809.18</v>
          </cell>
          <cell r="I239">
            <v>0</v>
          </cell>
          <cell r="J239">
            <v>777809.18</v>
          </cell>
        </row>
        <row r="240">
          <cell r="A240" t="str">
            <v>4100400000</v>
          </cell>
          <cell r="B240" t="str">
            <v>Cz.zam.do masz.</v>
          </cell>
          <cell r="C240">
            <v>0</v>
          </cell>
          <cell r="D240">
            <v>0</v>
          </cell>
          <cell r="E240">
            <v>0</v>
          </cell>
          <cell r="F240">
            <v>4201750.5499999896</v>
          </cell>
          <cell r="G240">
            <v>4017.92</v>
          </cell>
          <cell r="H240">
            <v>4197732.6299999896</v>
          </cell>
          <cell r="I240">
            <v>0</v>
          </cell>
          <cell r="J240">
            <v>4197732.6299999896</v>
          </cell>
        </row>
        <row r="241">
          <cell r="A241" t="str">
            <v>4100500000</v>
          </cell>
          <cell r="B241" t="str">
            <v>Materiały chemi</v>
          </cell>
          <cell r="C241">
            <v>0</v>
          </cell>
          <cell r="D241">
            <v>0</v>
          </cell>
          <cell r="E241">
            <v>0</v>
          </cell>
          <cell r="F241">
            <v>429121.34999999899</v>
          </cell>
          <cell r="G241">
            <v>535.67999999999904</v>
          </cell>
          <cell r="H241">
            <v>428585.66999999899</v>
          </cell>
          <cell r="I241">
            <v>0</v>
          </cell>
          <cell r="J241">
            <v>428585.66999999899</v>
          </cell>
        </row>
        <row r="242">
          <cell r="A242" t="str">
            <v>4100600000</v>
          </cell>
          <cell r="B242" t="str">
            <v>Materiały gumow</v>
          </cell>
          <cell r="C242">
            <v>0</v>
          </cell>
          <cell r="D242">
            <v>0</v>
          </cell>
          <cell r="E242">
            <v>0</v>
          </cell>
          <cell r="F242">
            <v>140613.29</v>
          </cell>
          <cell r="G242">
            <v>0</v>
          </cell>
          <cell r="H242">
            <v>140613.29</v>
          </cell>
          <cell r="I242">
            <v>0</v>
          </cell>
          <cell r="J242">
            <v>140613.29</v>
          </cell>
        </row>
        <row r="243">
          <cell r="A243" t="str">
            <v>4100800000</v>
          </cell>
          <cell r="B243" t="str">
            <v>Mat.i sprzęt BH</v>
          </cell>
          <cell r="C243">
            <v>0</v>
          </cell>
          <cell r="D243">
            <v>0</v>
          </cell>
          <cell r="E243">
            <v>0</v>
          </cell>
          <cell r="F243">
            <v>219487.31</v>
          </cell>
          <cell r="G243">
            <v>0</v>
          </cell>
          <cell r="H243">
            <v>219487.31</v>
          </cell>
          <cell r="I243">
            <v>0</v>
          </cell>
          <cell r="J243">
            <v>219487.31</v>
          </cell>
        </row>
        <row r="244">
          <cell r="A244" t="str">
            <v>4100900000</v>
          </cell>
          <cell r="B244" t="str">
            <v>Paliwa pozostał</v>
          </cell>
          <cell r="C244">
            <v>0</v>
          </cell>
          <cell r="D244">
            <v>0</v>
          </cell>
          <cell r="E244">
            <v>0</v>
          </cell>
          <cell r="F244">
            <v>204898.269999999</v>
          </cell>
          <cell r="G244">
            <v>6332.3699999999899</v>
          </cell>
          <cell r="H244">
            <v>198565.899999999</v>
          </cell>
          <cell r="I244">
            <v>0</v>
          </cell>
          <cell r="J244">
            <v>198565.899999999</v>
          </cell>
        </row>
        <row r="245">
          <cell r="A245" t="str">
            <v>4101000000</v>
          </cell>
          <cell r="B245" t="str">
            <v>Gazy techniczne</v>
          </cell>
          <cell r="C245">
            <v>0</v>
          </cell>
          <cell r="D245">
            <v>0</v>
          </cell>
          <cell r="E245">
            <v>0</v>
          </cell>
          <cell r="F245">
            <v>278660.2</v>
          </cell>
          <cell r="G245">
            <v>1815.78</v>
          </cell>
          <cell r="H245">
            <v>276844.41999999899</v>
          </cell>
          <cell r="I245">
            <v>0</v>
          </cell>
          <cell r="J245">
            <v>276844.41999999899</v>
          </cell>
        </row>
        <row r="246">
          <cell r="A246" t="str">
            <v>4101100000</v>
          </cell>
          <cell r="B246" t="str">
            <v>Poz.mat.rem-eks</v>
          </cell>
          <cell r="C246">
            <v>0</v>
          </cell>
          <cell r="D246">
            <v>0</v>
          </cell>
          <cell r="E246">
            <v>0</v>
          </cell>
          <cell r="F246">
            <v>771401.75</v>
          </cell>
          <cell r="G246">
            <v>1363.18</v>
          </cell>
          <cell r="H246">
            <v>770038.56999999902</v>
          </cell>
          <cell r="I246">
            <v>0</v>
          </cell>
          <cell r="J246">
            <v>770038.56999999902</v>
          </cell>
        </row>
        <row r="247">
          <cell r="A247" t="str">
            <v>4101100005</v>
          </cell>
          <cell r="B247" t="str">
            <v>Zuż.mat.rem-eks</v>
          </cell>
          <cell r="C247">
            <v>0</v>
          </cell>
          <cell r="D247">
            <v>0</v>
          </cell>
          <cell r="E247">
            <v>0</v>
          </cell>
          <cell r="F247">
            <v>35000</v>
          </cell>
          <cell r="G247">
            <v>50286.86</v>
          </cell>
          <cell r="H247">
            <v>0</v>
          </cell>
          <cell r="I247">
            <v>-15286.86</v>
          </cell>
          <cell r="J247">
            <v>-15286.86</v>
          </cell>
        </row>
        <row r="248">
          <cell r="A248" t="str">
            <v>4113200000</v>
          </cell>
          <cell r="B248" t="str">
            <v>Pozostałe sorbe</v>
          </cell>
          <cell r="C248">
            <v>0</v>
          </cell>
          <cell r="D248">
            <v>0</v>
          </cell>
          <cell r="E248">
            <v>0</v>
          </cell>
          <cell r="F248">
            <v>5.25</v>
          </cell>
          <cell r="G248">
            <v>0</v>
          </cell>
          <cell r="H248">
            <v>5.25</v>
          </cell>
          <cell r="I248">
            <v>0</v>
          </cell>
          <cell r="J248">
            <v>5.25</v>
          </cell>
        </row>
        <row r="249">
          <cell r="A249" t="str">
            <v>4114400000</v>
          </cell>
          <cell r="B249" t="str">
            <v>Poz.addyt.i che</v>
          </cell>
          <cell r="C249">
            <v>0</v>
          </cell>
          <cell r="D249">
            <v>0</v>
          </cell>
          <cell r="E249">
            <v>0</v>
          </cell>
          <cell r="F249">
            <v>5790</v>
          </cell>
          <cell r="G249">
            <v>0</v>
          </cell>
          <cell r="H249">
            <v>5790</v>
          </cell>
          <cell r="I249">
            <v>0</v>
          </cell>
          <cell r="J249">
            <v>5790</v>
          </cell>
        </row>
        <row r="250">
          <cell r="A250" t="str">
            <v>4115000000</v>
          </cell>
          <cell r="B250" t="str">
            <v>Oleje i smary p</v>
          </cell>
          <cell r="C250">
            <v>0</v>
          </cell>
          <cell r="D250">
            <v>0</v>
          </cell>
          <cell r="E250">
            <v>0</v>
          </cell>
          <cell r="F250">
            <v>74149.289999999906</v>
          </cell>
          <cell r="G250">
            <v>0</v>
          </cell>
          <cell r="H250">
            <v>74149.289999999906</v>
          </cell>
          <cell r="I250">
            <v>0</v>
          </cell>
          <cell r="J250">
            <v>74149.289999999906</v>
          </cell>
        </row>
        <row r="251">
          <cell r="A251" t="str">
            <v>4116130000</v>
          </cell>
          <cell r="B251" t="str">
            <v>Zuż. mat. z pro</v>
          </cell>
          <cell r="C251">
            <v>0</v>
          </cell>
          <cell r="D251">
            <v>0</v>
          </cell>
          <cell r="E251">
            <v>0</v>
          </cell>
          <cell r="F251">
            <v>2584</v>
          </cell>
          <cell r="G251">
            <v>2584</v>
          </cell>
          <cell r="H251">
            <v>0</v>
          </cell>
          <cell r="I251">
            <v>0</v>
          </cell>
          <cell r="J251">
            <v>0</v>
          </cell>
        </row>
        <row r="252">
          <cell r="A252" t="str">
            <v>4116200000</v>
          </cell>
          <cell r="B252" t="str">
            <v>Inne mater.prod</v>
          </cell>
          <cell r="C252">
            <v>0</v>
          </cell>
          <cell r="D252">
            <v>0</v>
          </cell>
          <cell r="E252">
            <v>0</v>
          </cell>
          <cell r="F252">
            <v>56624.37</v>
          </cell>
          <cell r="G252">
            <v>304.12</v>
          </cell>
          <cell r="H252">
            <v>56320.25</v>
          </cell>
          <cell r="I252">
            <v>0</v>
          </cell>
          <cell r="J252">
            <v>56320.25</v>
          </cell>
        </row>
        <row r="253">
          <cell r="A253" t="str">
            <v>4121000000</v>
          </cell>
          <cell r="B253" t="str">
            <v>Materiały biuro</v>
          </cell>
          <cell r="C253">
            <v>0</v>
          </cell>
          <cell r="D253">
            <v>0</v>
          </cell>
          <cell r="E253">
            <v>0</v>
          </cell>
          <cell r="F253">
            <v>113952.37</v>
          </cell>
          <cell r="G253">
            <v>2959.8099999999899</v>
          </cell>
          <cell r="H253">
            <v>110992.56</v>
          </cell>
          <cell r="I253">
            <v>0</v>
          </cell>
          <cell r="J253">
            <v>110992.56</v>
          </cell>
        </row>
        <row r="254">
          <cell r="A254" t="str">
            <v>4122000000</v>
          </cell>
          <cell r="B254" t="str">
            <v>Mater.informacy</v>
          </cell>
          <cell r="C254">
            <v>0</v>
          </cell>
          <cell r="D254">
            <v>0</v>
          </cell>
          <cell r="E254">
            <v>0</v>
          </cell>
          <cell r="F254">
            <v>13790.1</v>
          </cell>
          <cell r="G254">
            <v>416.69</v>
          </cell>
          <cell r="H254">
            <v>13373.41</v>
          </cell>
          <cell r="I254">
            <v>0</v>
          </cell>
          <cell r="J254">
            <v>13373.41</v>
          </cell>
        </row>
        <row r="255">
          <cell r="A255" t="str">
            <v>4123000000</v>
          </cell>
          <cell r="B255" t="str">
            <v>Mater.informaty</v>
          </cell>
          <cell r="C255">
            <v>0</v>
          </cell>
          <cell r="D255">
            <v>0</v>
          </cell>
          <cell r="E255">
            <v>0</v>
          </cell>
          <cell r="F255">
            <v>18747.02</v>
          </cell>
          <cell r="G255">
            <v>7402.22</v>
          </cell>
          <cell r="H255">
            <v>11344.799999999899</v>
          </cell>
          <cell r="I255">
            <v>0</v>
          </cell>
          <cell r="J255">
            <v>11344.799999999899</v>
          </cell>
        </row>
        <row r="256">
          <cell r="A256" t="str">
            <v>4124000000</v>
          </cell>
          <cell r="B256" t="str">
            <v>Artykuły spożyw</v>
          </cell>
          <cell r="C256">
            <v>0</v>
          </cell>
          <cell r="D256">
            <v>0</v>
          </cell>
          <cell r="E256">
            <v>0</v>
          </cell>
          <cell r="F256">
            <v>5943.6</v>
          </cell>
          <cell r="G256">
            <v>0</v>
          </cell>
          <cell r="H256">
            <v>5943.6</v>
          </cell>
          <cell r="I256">
            <v>0</v>
          </cell>
          <cell r="J256">
            <v>5943.6</v>
          </cell>
        </row>
        <row r="257">
          <cell r="A257" t="str">
            <v>4125000000</v>
          </cell>
          <cell r="B257" t="str">
            <v>Artykuły czysto</v>
          </cell>
          <cell r="C257">
            <v>0</v>
          </cell>
          <cell r="D257">
            <v>0</v>
          </cell>
          <cell r="E257">
            <v>0</v>
          </cell>
          <cell r="F257">
            <v>29376.959999999901</v>
          </cell>
          <cell r="G257">
            <v>0</v>
          </cell>
          <cell r="H257">
            <v>29376.959999999901</v>
          </cell>
          <cell r="I257">
            <v>0</v>
          </cell>
          <cell r="J257">
            <v>29376.959999999901</v>
          </cell>
        </row>
        <row r="258">
          <cell r="A258" t="str">
            <v>4126000000</v>
          </cell>
          <cell r="B258" t="str">
            <v>Nisk.skł.maj-wy</v>
          </cell>
          <cell r="C258">
            <v>0</v>
          </cell>
          <cell r="D258">
            <v>0</v>
          </cell>
          <cell r="E258">
            <v>0</v>
          </cell>
          <cell r="F258">
            <v>167728.81</v>
          </cell>
          <cell r="G258">
            <v>2920.84</v>
          </cell>
          <cell r="H258">
            <v>164807.97</v>
          </cell>
          <cell r="I258">
            <v>0</v>
          </cell>
          <cell r="J258">
            <v>164807.97</v>
          </cell>
        </row>
        <row r="259">
          <cell r="A259" t="str">
            <v>4128000000</v>
          </cell>
          <cell r="B259" t="str">
            <v>Zużycie mat. po</v>
          </cell>
          <cell r="C259">
            <v>0</v>
          </cell>
          <cell r="D259">
            <v>0</v>
          </cell>
          <cell r="E259">
            <v>0</v>
          </cell>
          <cell r="F259">
            <v>273100.09999999899</v>
          </cell>
          <cell r="G259">
            <v>74.799999999999898</v>
          </cell>
          <cell r="H259">
            <v>273025.299999999</v>
          </cell>
          <cell r="I259">
            <v>0</v>
          </cell>
          <cell r="J259">
            <v>273025.299999999</v>
          </cell>
        </row>
        <row r="260">
          <cell r="A260" t="str">
            <v>4128000009</v>
          </cell>
          <cell r="B260" t="str">
            <v>Zużycie mat.poz</v>
          </cell>
          <cell r="C260">
            <v>0</v>
          </cell>
          <cell r="D260">
            <v>0</v>
          </cell>
          <cell r="E260">
            <v>0</v>
          </cell>
          <cell r="F260">
            <v>202.8</v>
          </cell>
          <cell r="G260">
            <v>0</v>
          </cell>
          <cell r="H260">
            <v>202.8</v>
          </cell>
          <cell r="I260">
            <v>0</v>
          </cell>
          <cell r="J260">
            <v>202.8</v>
          </cell>
        </row>
        <row r="261">
          <cell r="A261" t="str">
            <v>4181000009</v>
          </cell>
          <cell r="B261" t="str">
            <v>OA materiały</v>
          </cell>
          <cell r="C261">
            <v>0</v>
          </cell>
          <cell r="D261">
            <v>0</v>
          </cell>
          <cell r="E261">
            <v>0</v>
          </cell>
          <cell r="F261">
            <v>360127.45</v>
          </cell>
          <cell r="G261">
            <v>356323.429999999</v>
          </cell>
          <cell r="H261">
            <v>3804.02</v>
          </cell>
          <cell r="I261">
            <v>0</v>
          </cell>
          <cell r="J261">
            <v>3804.02</v>
          </cell>
        </row>
        <row r="262">
          <cell r="A262" t="str">
            <v>4201500000</v>
          </cell>
          <cell r="B262" t="str">
            <v>EEna potrz.admi</v>
          </cell>
          <cell r="C262">
            <v>0</v>
          </cell>
          <cell r="D262">
            <v>0</v>
          </cell>
          <cell r="E262">
            <v>0</v>
          </cell>
          <cell r="F262">
            <v>1358532.75</v>
          </cell>
          <cell r="G262">
            <v>692026.58999999904</v>
          </cell>
          <cell r="H262">
            <v>666506.16</v>
          </cell>
          <cell r="I262">
            <v>0</v>
          </cell>
          <cell r="J262">
            <v>666506.16</v>
          </cell>
        </row>
        <row r="263">
          <cell r="A263" t="str">
            <v>4203200000</v>
          </cell>
          <cell r="B263" t="str">
            <v>Ciep.na cel.poz</v>
          </cell>
          <cell r="C263">
            <v>0</v>
          </cell>
          <cell r="D263">
            <v>0</v>
          </cell>
          <cell r="E263">
            <v>0</v>
          </cell>
          <cell r="F263">
            <v>2299764.77999999</v>
          </cell>
          <cell r="G263">
            <v>1150533.78</v>
          </cell>
          <cell r="H263">
            <v>1149231</v>
          </cell>
          <cell r="I263">
            <v>0</v>
          </cell>
          <cell r="J263">
            <v>1149231</v>
          </cell>
        </row>
        <row r="264">
          <cell r="A264" t="str">
            <v>4204200000</v>
          </cell>
          <cell r="B264" t="str">
            <v>Woda na c.pozat</v>
          </cell>
          <cell r="C264">
            <v>0</v>
          </cell>
          <cell r="D264">
            <v>0</v>
          </cell>
          <cell r="E264">
            <v>0</v>
          </cell>
          <cell r="F264">
            <v>412355.64</v>
          </cell>
          <cell r="G264">
            <v>206875.2</v>
          </cell>
          <cell r="H264">
            <v>205480.44</v>
          </cell>
          <cell r="I264">
            <v>0</v>
          </cell>
          <cell r="J264">
            <v>205480.44</v>
          </cell>
        </row>
        <row r="265">
          <cell r="A265" t="str">
            <v>4300100000</v>
          </cell>
          <cell r="B265" t="str">
            <v>Usługi remontow</v>
          </cell>
          <cell r="C265">
            <v>0</v>
          </cell>
          <cell r="D265">
            <v>0</v>
          </cell>
          <cell r="E265">
            <v>0</v>
          </cell>
          <cell r="F265">
            <v>1857065.2</v>
          </cell>
          <cell r="G265">
            <v>0.27</v>
          </cell>
          <cell r="H265">
            <v>1857064.9299999899</v>
          </cell>
          <cell r="I265">
            <v>0</v>
          </cell>
          <cell r="J265">
            <v>1857064.9299999899</v>
          </cell>
        </row>
        <row r="266">
          <cell r="A266" t="str">
            <v>4300200000</v>
          </cell>
          <cell r="B266" t="str">
            <v>Usługi eksploat</v>
          </cell>
          <cell r="C266">
            <v>0</v>
          </cell>
          <cell r="D266">
            <v>0</v>
          </cell>
          <cell r="E266">
            <v>0</v>
          </cell>
          <cell r="F266">
            <v>116473.25999999901</v>
          </cell>
          <cell r="G266">
            <v>0</v>
          </cell>
          <cell r="H266">
            <v>116473.25999999901</v>
          </cell>
          <cell r="I266">
            <v>0</v>
          </cell>
          <cell r="J266">
            <v>116473.25999999901</v>
          </cell>
        </row>
        <row r="267">
          <cell r="A267" t="str">
            <v>4300210000</v>
          </cell>
          <cell r="B267" t="str">
            <v>Usł.pomiar.i le</v>
          </cell>
          <cell r="C267">
            <v>0</v>
          </cell>
          <cell r="D267">
            <v>0</v>
          </cell>
          <cell r="E267">
            <v>0</v>
          </cell>
          <cell r="F267">
            <v>26166.36</v>
          </cell>
          <cell r="G267">
            <v>0</v>
          </cell>
          <cell r="H267">
            <v>26166.36</v>
          </cell>
          <cell r="I267">
            <v>0</v>
          </cell>
          <cell r="J267">
            <v>26166.36</v>
          </cell>
        </row>
        <row r="268">
          <cell r="A268" t="str">
            <v>4300240000</v>
          </cell>
          <cell r="B268" t="str">
            <v>Poz.usł.eksploa</v>
          </cell>
          <cell r="C268">
            <v>0</v>
          </cell>
          <cell r="D268">
            <v>0</v>
          </cell>
          <cell r="E268">
            <v>0</v>
          </cell>
          <cell r="F268">
            <v>186983.549999999</v>
          </cell>
          <cell r="G268">
            <v>2111.84</v>
          </cell>
          <cell r="H268">
            <v>184871.709999999</v>
          </cell>
          <cell r="I268">
            <v>0</v>
          </cell>
          <cell r="J268">
            <v>184871.709999999</v>
          </cell>
        </row>
        <row r="269">
          <cell r="A269" t="str">
            <v>4301070000</v>
          </cell>
          <cell r="B269" t="str">
            <v>Poz.k.trans.pal</v>
          </cell>
          <cell r="C269">
            <v>0</v>
          </cell>
          <cell r="D269">
            <v>0</v>
          </cell>
          <cell r="E269">
            <v>0</v>
          </cell>
          <cell r="F269">
            <v>8190</v>
          </cell>
          <cell r="G269">
            <v>0</v>
          </cell>
          <cell r="H269">
            <v>8190</v>
          </cell>
          <cell r="I269">
            <v>0</v>
          </cell>
          <cell r="J269">
            <v>8190</v>
          </cell>
        </row>
        <row r="270">
          <cell r="A270" t="str">
            <v>4301110000</v>
          </cell>
          <cell r="B270" t="str">
            <v>Usł.sprzętu tec</v>
          </cell>
          <cell r="C270">
            <v>0</v>
          </cell>
          <cell r="D270">
            <v>0</v>
          </cell>
          <cell r="E270">
            <v>0</v>
          </cell>
          <cell r="F270">
            <v>69902.149999999907</v>
          </cell>
          <cell r="G270">
            <v>0</v>
          </cell>
          <cell r="H270">
            <v>69902.149999999907</v>
          </cell>
          <cell r="I270">
            <v>0</v>
          </cell>
          <cell r="J270">
            <v>69902.149999999907</v>
          </cell>
        </row>
        <row r="271">
          <cell r="A271" t="str">
            <v>4301900000</v>
          </cell>
          <cell r="B271" t="str">
            <v>Poz.usługi tran</v>
          </cell>
          <cell r="C271">
            <v>0</v>
          </cell>
          <cell r="D271">
            <v>0</v>
          </cell>
          <cell r="E271">
            <v>0</v>
          </cell>
          <cell r="F271">
            <v>2664300.1899999902</v>
          </cell>
          <cell r="G271">
            <v>0</v>
          </cell>
          <cell r="H271">
            <v>2664300.1899999902</v>
          </cell>
          <cell r="I271">
            <v>0</v>
          </cell>
          <cell r="J271">
            <v>2664300.1899999902</v>
          </cell>
        </row>
        <row r="272">
          <cell r="A272" t="str">
            <v>4301900005</v>
          </cell>
          <cell r="B272" t="str">
            <v>Poz.usł.transpo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566403.72999999905</v>
          </cell>
          <cell r="H272">
            <v>0</v>
          </cell>
          <cell r="I272">
            <v>-566403.72999999905</v>
          </cell>
          <cell r="J272">
            <v>-566403.72999999905</v>
          </cell>
        </row>
        <row r="273">
          <cell r="A273" t="str">
            <v>4301900009</v>
          </cell>
          <cell r="B273" t="str">
            <v>Poz.usługi tran</v>
          </cell>
          <cell r="C273">
            <v>0</v>
          </cell>
          <cell r="D273">
            <v>0</v>
          </cell>
          <cell r="E273">
            <v>0</v>
          </cell>
          <cell r="F273">
            <v>219948.64</v>
          </cell>
          <cell r="G273">
            <v>0</v>
          </cell>
          <cell r="H273">
            <v>219948.64</v>
          </cell>
          <cell r="I273">
            <v>0</v>
          </cell>
          <cell r="J273">
            <v>219948.64</v>
          </cell>
        </row>
        <row r="274">
          <cell r="A274" t="str">
            <v>4304010000</v>
          </cell>
          <cell r="B274" t="str">
            <v>Usł.telekom.tel</v>
          </cell>
          <cell r="C274">
            <v>0</v>
          </cell>
          <cell r="D274">
            <v>0</v>
          </cell>
          <cell r="E274">
            <v>0</v>
          </cell>
          <cell r="F274">
            <v>10521.53</v>
          </cell>
          <cell r="G274">
            <v>0</v>
          </cell>
          <cell r="H274">
            <v>10521.53</v>
          </cell>
          <cell r="I274">
            <v>0</v>
          </cell>
          <cell r="J274">
            <v>10521.53</v>
          </cell>
        </row>
        <row r="275">
          <cell r="A275" t="str">
            <v>4304050000</v>
          </cell>
          <cell r="B275" t="str">
            <v>Usł.telekom.poz</v>
          </cell>
          <cell r="C275">
            <v>0</v>
          </cell>
          <cell r="D275">
            <v>0</v>
          </cell>
          <cell r="E275">
            <v>0</v>
          </cell>
          <cell r="F275">
            <v>4693.51</v>
          </cell>
          <cell r="G275">
            <v>0</v>
          </cell>
          <cell r="H275">
            <v>4693.51</v>
          </cell>
          <cell r="I275">
            <v>0</v>
          </cell>
          <cell r="J275">
            <v>4693.51</v>
          </cell>
        </row>
        <row r="276">
          <cell r="A276" t="str">
            <v>4304060000</v>
          </cell>
          <cell r="B276" t="str">
            <v>Internet</v>
          </cell>
          <cell r="C276">
            <v>0</v>
          </cell>
          <cell r="D276">
            <v>0</v>
          </cell>
          <cell r="E276">
            <v>0</v>
          </cell>
          <cell r="F276">
            <v>41806.489999999903</v>
          </cell>
          <cell r="G276">
            <v>2201.1599999999899</v>
          </cell>
          <cell r="H276">
            <v>39605.33</v>
          </cell>
          <cell r="I276">
            <v>0</v>
          </cell>
          <cell r="J276">
            <v>39605.33</v>
          </cell>
        </row>
        <row r="277">
          <cell r="A277" t="str">
            <v>4304130000</v>
          </cell>
          <cell r="B277" t="str">
            <v>Usł.utrzym.opro</v>
          </cell>
          <cell r="C277">
            <v>0</v>
          </cell>
          <cell r="D277">
            <v>0</v>
          </cell>
          <cell r="E277">
            <v>0</v>
          </cell>
          <cell r="F277">
            <v>1720</v>
          </cell>
          <cell r="G277">
            <v>1720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 t="str">
            <v>4304140000</v>
          </cell>
          <cell r="B278" t="str">
            <v>Usł.świadcz.p.C</v>
          </cell>
          <cell r="C278">
            <v>0</v>
          </cell>
          <cell r="D278">
            <v>0</v>
          </cell>
          <cell r="E278">
            <v>0</v>
          </cell>
          <cell r="F278">
            <v>503034.81</v>
          </cell>
          <cell r="G278">
            <v>25957</v>
          </cell>
          <cell r="H278">
            <v>477077.81</v>
          </cell>
          <cell r="I278">
            <v>0</v>
          </cell>
          <cell r="J278">
            <v>477077.81</v>
          </cell>
        </row>
        <row r="279">
          <cell r="A279" t="str">
            <v>4304170000</v>
          </cell>
          <cell r="B279" t="str">
            <v>Niskocen.oprogr</v>
          </cell>
          <cell r="C279">
            <v>0</v>
          </cell>
          <cell r="D279">
            <v>0</v>
          </cell>
          <cell r="E279">
            <v>0</v>
          </cell>
          <cell r="F279">
            <v>179122.89</v>
          </cell>
          <cell r="G279">
            <v>91593.899999999907</v>
          </cell>
          <cell r="H279">
            <v>87528.99</v>
          </cell>
          <cell r="I279">
            <v>0</v>
          </cell>
          <cell r="J279">
            <v>87528.99</v>
          </cell>
        </row>
        <row r="280">
          <cell r="A280" t="str">
            <v>4305100000</v>
          </cell>
          <cell r="B280" t="str">
            <v>Usługi prawne</v>
          </cell>
          <cell r="C280">
            <v>0</v>
          </cell>
          <cell r="D280">
            <v>0</v>
          </cell>
          <cell r="E280">
            <v>0</v>
          </cell>
          <cell r="F280">
            <v>247882.709999999</v>
          </cell>
          <cell r="G280">
            <v>0</v>
          </cell>
          <cell r="H280">
            <v>247882.709999999</v>
          </cell>
          <cell r="I280">
            <v>0</v>
          </cell>
          <cell r="J280">
            <v>247882.709999999</v>
          </cell>
        </row>
        <row r="281">
          <cell r="A281" t="str">
            <v>4305100005</v>
          </cell>
          <cell r="B281" t="str">
            <v>Usług prawne re</v>
          </cell>
          <cell r="C281">
            <v>0</v>
          </cell>
          <cell r="D281">
            <v>0</v>
          </cell>
          <cell r="E281">
            <v>0</v>
          </cell>
          <cell r="F281">
            <v>9782</v>
          </cell>
          <cell r="G281">
            <v>0</v>
          </cell>
          <cell r="H281">
            <v>9782</v>
          </cell>
          <cell r="I281">
            <v>0</v>
          </cell>
          <cell r="J281">
            <v>9782</v>
          </cell>
        </row>
        <row r="282">
          <cell r="A282" t="str">
            <v>4305300000</v>
          </cell>
          <cell r="B282" t="str">
            <v>Usługi konsulti</v>
          </cell>
          <cell r="C282">
            <v>0</v>
          </cell>
          <cell r="D282">
            <v>0</v>
          </cell>
          <cell r="E282">
            <v>0</v>
          </cell>
          <cell r="F282">
            <v>125.44</v>
          </cell>
          <cell r="G282">
            <v>125.44</v>
          </cell>
          <cell r="H282">
            <v>0</v>
          </cell>
          <cell r="I282">
            <v>0</v>
          </cell>
          <cell r="J282">
            <v>0</v>
          </cell>
        </row>
        <row r="283">
          <cell r="A283" t="str">
            <v>4305400000</v>
          </cell>
          <cell r="B283" t="str">
            <v>Audyty</v>
          </cell>
          <cell r="C283">
            <v>0</v>
          </cell>
          <cell r="D283">
            <v>0</v>
          </cell>
          <cell r="E283">
            <v>0</v>
          </cell>
          <cell r="F283">
            <v>39377.839999999902</v>
          </cell>
          <cell r="G283">
            <v>22193.34</v>
          </cell>
          <cell r="H283">
            <v>17184.5</v>
          </cell>
          <cell r="I283">
            <v>0</v>
          </cell>
          <cell r="J283">
            <v>17184.5</v>
          </cell>
        </row>
        <row r="284">
          <cell r="A284" t="str">
            <v>4305400005</v>
          </cell>
          <cell r="B284" t="str">
            <v>Audyty rez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7881</v>
          </cell>
          <cell r="H284">
            <v>0</v>
          </cell>
          <cell r="I284">
            <v>-7881</v>
          </cell>
          <cell r="J284">
            <v>-7881</v>
          </cell>
        </row>
        <row r="285">
          <cell r="A285" t="str">
            <v>4305400009</v>
          </cell>
          <cell r="B285" t="str">
            <v>Audyty NKUP</v>
          </cell>
          <cell r="C285">
            <v>0</v>
          </cell>
          <cell r="D285">
            <v>0</v>
          </cell>
          <cell r="E285">
            <v>0</v>
          </cell>
          <cell r="F285">
            <v>9979.7999999999902</v>
          </cell>
          <cell r="G285">
            <v>0</v>
          </cell>
          <cell r="H285">
            <v>9979.7999999999902</v>
          </cell>
          <cell r="I285">
            <v>0</v>
          </cell>
          <cell r="J285">
            <v>9979.7999999999902</v>
          </cell>
        </row>
        <row r="286">
          <cell r="A286" t="str">
            <v>4305410000</v>
          </cell>
          <cell r="B286" t="str">
            <v>Badania bilansu</v>
          </cell>
          <cell r="C286">
            <v>0</v>
          </cell>
          <cell r="D286">
            <v>0</v>
          </cell>
          <cell r="E286">
            <v>0</v>
          </cell>
          <cell r="F286">
            <v>38500</v>
          </cell>
          <cell r="G286">
            <v>0</v>
          </cell>
          <cell r="H286">
            <v>38500</v>
          </cell>
          <cell r="I286">
            <v>0</v>
          </cell>
          <cell r="J286">
            <v>38500</v>
          </cell>
        </row>
        <row r="287">
          <cell r="A287" t="str">
            <v>4305410005</v>
          </cell>
          <cell r="B287" t="str">
            <v>Bad.bilansu REZ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A288" t="str">
            <v>4305500000</v>
          </cell>
          <cell r="B288" t="str">
            <v>Ekspertyzy</v>
          </cell>
          <cell r="C288">
            <v>0</v>
          </cell>
          <cell r="D288">
            <v>0</v>
          </cell>
          <cell r="E288">
            <v>0</v>
          </cell>
          <cell r="F288">
            <v>3189</v>
          </cell>
          <cell r="G288">
            <v>0</v>
          </cell>
          <cell r="H288">
            <v>3189</v>
          </cell>
          <cell r="I288">
            <v>0</v>
          </cell>
          <cell r="J288">
            <v>3189</v>
          </cell>
        </row>
        <row r="289">
          <cell r="A289" t="str">
            <v>4305600009</v>
          </cell>
          <cell r="B289" t="str">
            <v>Usługi wsparcia</v>
          </cell>
          <cell r="C289">
            <v>0</v>
          </cell>
          <cell r="D289">
            <v>0</v>
          </cell>
          <cell r="E289">
            <v>0</v>
          </cell>
          <cell r="F289">
            <v>24.42</v>
          </cell>
          <cell r="G289">
            <v>0</v>
          </cell>
          <cell r="H289">
            <v>24.42</v>
          </cell>
          <cell r="I289">
            <v>0</v>
          </cell>
          <cell r="J289">
            <v>24.42</v>
          </cell>
        </row>
        <row r="290">
          <cell r="A290" t="str">
            <v>4306000000</v>
          </cell>
          <cell r="B290" t="str">
            <v>Dzierżawa/najem</v>
          </cell>
          <cell r="C290">
            <v>0</v>
          </cell>
          <cell r="D290">
            <v>0</v>
          </cell>
          <cell r="E290">
            <v>0</v>
          </cell>
          <cell r="F290">
            <v>31906.32</v>
          </cell>
          <cell r="G290">
            <v>31906.32</v>
          </cell>
          <cell r="H290">
            <v>0</v>
          </cell>
          <cell r="I290">
            <v>0</v>
          </cell>
          <cell r="J290">
            <v>0</v>
          </cell>
        </row>
        <row r="291">
          <cell r="A291" t="str">
            <v>4306020000</v>
          </cell>
          <cell r="B291" t="str">
            <v>Usł.wynajmu nar</v>
          </cell>
          <cell r="C291">
            <v>0</v>
          </cell>
          <cell r="D291">
            <v>0</v>
          </cell>
          <cell r="E291">
            <v>0</v>
          </cell>
          <cell r="F291">
            <v>158.71</v>
          </cell>
          <cell r="G291">
            <v>0</v>
          </cell>
          <cell r="H291">
            <v>158.71</v>
          </cell>
          <cell r="I291">
            <v>0</v>
          </cell>
          <cell r="J291">
            <v>158.71</v>
          </cell>
        </row>
        <row r="292">
          <cell r="A292" t="str">
            <v>4306030000</v>
          </cell>
          <cell r="B292" t="str">
            <v>Usł.najm.,dzier</v>
          </cell>
          <cell r="C292">
            <v>0</v>
          </cell>
          <cell r="D292">
            <v>0</v>
          </cell>
          <cell r="E292">
            <v>0</v>
          </cell>
          <cell r="F292">
            <v>31906.32</v>
          </cell>
          <cell r="G292">
            <v>0</v>
          </cell>
          <cell r="H292">
            <v>31906.32</v>
          </cell>
          <cell r="I292">
            <v>0</v>
          </cell>
          <cell r="J292">
            <v>31906.32</v>
          </cell>
        </row>
        <row r="293">
          <cell r="A293" t="str">
            <v>4306040000</v>
          </cell>
          <cell r="B293" t="str">
            <v>Poz.usł.najm.i</v>
          </cell>
          <cell r="C293">
            <v>0</v>
          </cell>
          <cell r="D293">
            <v>0</v>
          </cell>
          <cell r="E293">
            <v>0</v>
          </cell>
          <cell r="F293">
            <v>184171.2</v>
          </cell>
          <cell r="G293">
            <v>14040</v>
          </cell>
          <cell r="H293">
            <v>170131.20000000001</v>
          </cell>
          <cell r="I293">
            <v>0</v>
          </cell>
          <cell r="J293">
            <v>170131.20000000001</v>
          </cell>
        </row>
        <row r="294">
          <cell r="A294" t="str">
            <v>4306050000</v>
          </cell>
          <cell r="B294" t="str">
            <v>Dzierżawa urząd</v>
          </cell>
          <cell r="C294">
            <v>0</v>
          </cell>
          <cell r="D294">
            <v>0</v>
          </cell>
          <cell r="E294">
            <v>0</v>
          </cell>
          <cell r="F294">
            <v>900</v>
          </cell>
          <cell r="G294">
            <v>0</v>
          </cell>
          <cell r="H294">
            <v>900</v>
          </cell>
          <cell r="I294">
            <v>0</v>
          </cell>
          <cell r="J294">
            <v>900</v>
          </cell>
        </row>
        <row r="295">
          <cell r="A295" t="str">
            <v>4306142000</v>
          </cell>
          <cell r="B295" t="str">
            <v>Leas_n.wart-zwM</v>
          </cell>
          <cell r="C295">
            <v>0</v>
          </cell>
          <cell r="D295">
            <v>0</v>
          </cell>
          <cell r="E295">
            <v>0</v>
          </cell>
          <cell r="F295">
            <v>8656</v>
          </cell>
          <cell r="G295">
            <v>4328</v>
          </cell>
          <cell r="H295">
            <v>4328</v>
          </cell>
          <cell r="I295">
            <v>0</v>
          </cell>
          <cell r="J295">
            <v>4328</v>
          </cell>
        </row>
        <row r="296">
          <cell r="A296" t="str">
            <v>4306143000</v>
          </cell>
          <cell r="B296" t="str">
            <v>Leas_kr.ter-zwM</v>
          </cell>
          <cell r="C296">
            <v>0</v>
          </cell>
          <cell r="D296">
            <v>0</v>
          </cell>
          <cell r="E296">
            <v>0</v>
          </cell>
          <cell r="F296">
            <v>1329215.54</v>
          </cell>
          <cell r="G296">
            <v>567999.08999999904</v>
          </cell>
          <cell r="H296">
            <v>761216.44999999902</v>
          </cell>
          <cell r="I296">
            <v>0</v>
          </cell>
          <cell r="J296">
            <v>761216.44999999902</v>
          </cell>
        </row>
        <row r="297">
          <cell r="A297" t="str">
            <v>4307300000</v>
          </cell>
          <cell r="B297" t="str">
            <v>Usł.zagospodar.</v>
          </cell>
          <cell r="C297">
            <v>0</v>
          </cell>
          <cell r="D297">
            <v>0</v>
          </cell>
          <cell r="E297">
            <v>0</v>
          </cell>
          <cell r="F297">
            <v>82632.669999999896</v>
          </cell>
          <cell r="G297">
            <v>0</v>
          </cell>
          <cell r="H297">
            <v>82632.669999999896</v>
          </cell>
          <cell r="I297">
            <v>0</v>
          </cell>
          <cell r="J297">
            <v>82632.669999999896</v>
          </cell>
        </row>
        <row r="298">
          <cell r="A298" t="str">
            <v>4308200000</v>
          </cell>
          <cell r="B298" t="str">
            <v>Ochrona mienia</v>
          </cell>
          <cell r="C298">
            <v>0</v>
          </cell>
          <cell r="D298">
            <v>0</v>
          </cell>
          <cell r="E298">
            <v>0</v>
          </cell>
          <cell r="F298">
            <v>1148157.32</v>
          </cell>
          <cell r="G298">
            <v>573718.66</v>
          </cell>
          <cell r="H298">
            <v>574438.66</v>
          </cell>
          <cell r="I298">
            <v>0</v>
          </cell>
          <cell r="J298">
            <v>574438.66</v>
          </cell>
        </row>
        <row r="299">
          <cell r="A299" t="str">
            <v>4308200005</v>
          </cell>
          <cell r="B299" t="str">
            <v>Ochrona mienia-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10490</v>
          </cell>
          <cell r="H299">
            <v>0</v>
          </cell>
          <cell r="I299">
            <v>-10490</v>
          </cell>
          <cell r="J299">
            <v>-10490</v>
          </cell>
        </row>
        <row r="300">
          <cell r="A300" t="str">
            <v>4308200009</v>
          </cell>
          <cell r="B300" t="str">
            <v>Ochrona mienia</v>
          </cell>
          <cell r="C300">
            <v>0</v>
          </cell>
          <cell r="D300">
            <v>0</v>
          </cell>
          <cell r="E300">
            <v>0</v>
          </cell>
          <cell r="F300">
            <v>43450</v>
          </cell>
          <cell r="G300">
            <v>1178</v>
          </cell>
          <cell r="H300">
            <v>42272</v>
          </cell>
          <cell r="I300">
            <v>0</v>
          </cell>
          <cell r="J300">
            <v>42272</v>
          </cell>
        </row>
        <row r="301">
          <cell r="A301" t="str">
            <v>4308300000</v>
          </cell>
          <cell r="B301" t="str">
            <v>Usł.utrzymania</v>
          </cell>
          <cell r="C301">
            <v>0</v>
          </cell>
          <cell r="D301">
            <v>0</v>
          </cell>
          <cell r="E301">
            <v>0</v>
          </cell>
          <cell r="F301">
            <v>1373008.8799999901</v>
          </cell>
          <cell r="G301">
            <v>565691.76</v>
          </cell>
          <cell r="H301">
            <v>807317.12</v>
          </cell>
          <cell r="I301">
            <v>0</v>
          </cell>
          <cell r="J301">
            <v>807317.12</v>
          </cell>
        </row>
        <row r="302">
          <cell r="A302" t="str">
            <v>4308300005</v>
          </cell>
          <cell r="B302" t="str">
            <v>Usł.utrzym.czys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82099.839999999895</v>
          </cell>
          <cell r="H302">
            <v>0</v>
          </cell>
          <cell r="I302">
            <v>-82099.839999999895</v>
          </cell>
          <cell r="J302">
            <v>-82099.839999999895</v>
          </cell>
        </row>
        <row r="303">
          <cell r="A303" t="str">
            <v>4308300009</v>
          </cell>
          <cell r="B303" t="str">
            <v>Usł.utrzym.czys</v>
          </cell>
          <cell r="C303">
            <v>0</v>
          </cell>
          <cell r="D303">
            <v>0</v>
          </cell>
          <cell r="E303">
            <v>0</v>
          </cell>
          <cell r="F303">
            <v>82737.8</v>
          </cell>
          <cell r="G303">
            <v>0</v>
          </cell>
          <cell r="H303">
            <v>82737.8</v>
          </cell>
          <cell r="I303">
            <v>0</v>
          </cell>
          <cell r="J303">
            <v>82737.8</v>
          </cell>
        </row>
        <row r="304">
          <cell r="A304" t="str">
            <v>4308400000</v>
          </cell>
          <cell r="B304" t="str">
            <v>Usługi komunaln</v>
          </cell>
          <cell r="C304">
            <v>0</v>
          </cell>
          <cell r="D304">
            <v>0</v>
          </cell>
          <cell r="E304">
            <v>0</v>
          </cell>
          <cell r="F304">
            <v>37584</v>
          </cell>
          <cell r="G304">
            <v>0</v>
          </cell>
          <cell r="H304">
            <v>37584</v>
          </cell>
          <cell r="I304">
            <v>0</v>
          </cell>
          <cell r="J304">
            <v>37584</v>
          </cell>
        </row>
        <row r="305">
          <cell r="A305" t="str">
            <v>4308500000</v>
          </cell>
          <cell r="B305" t="str">
            <v>Usł.archiw.,nis</v>
          </cell>
          <cell r="C305">
            <v>0</v>
          </cell>
          <cell r="D305">
            <v>0</v>
          </cell>
          <cell r="E305">
            <v>0</v>
          </cell>
          <cell r="F305">
            <v>7626.43</v>
          </cell>
          <cell r="G305">
            <v>0</v>
          </cell>
          <cell r="H305">
            <v>7626.43</v>
          </cell>
          <cell r="I305">
            <v>0</v>
          </cell>
          <cell r="J305">
            <v>7626.43</v>
          </cell>
        </row>
        <row r="306">
          <cell r="A306" t="str">
            <v>4311400000</v>
          </cell>
          <cell r="B306" t="str">
            <v>Poz.usł.pocztow</v>
          </cell>
          <cell r="C306">
            <v>0</v>
          </cell>
          <cell r="D306">
            <v>0</v>
          </cell>
          <cell r="E306">
            <v>0</v>
          </cell>
          <cell r="F306">
            <v>10750.799999999899</v>
          </cell>
          <cell r="G306">
            <v>0</v>
          </cell>
          <cell r="H306">
            <v>10750.799999999899</v>
          </cell>
          <cell r="I306">
            <v>0</v>
          </cell>
          <cell r="J306">
            <v>10750.799999999899</v>
          </cell>
        </row>
        <row r="307">
          <cell r="A307" t="str">
            <v>4311500000</v>
          </cell>
          <cell r="B307" t="str">
            <v>Usługi kuriersk</v>
          </cell>
          <cell r="C307">
            <v>0</v>
          </cell>
          <cell r="D307">
            <v>0</v>
          </cell>
          <cell r="E307">
            <v>0</v>
          </cell>
          <cell r="F307">
            <v>3747.92</v>
          </cell>
          <cell r="G307">
            <v>0</v>
          </cell>
          <cell r="H307">
            <v>3747.92</v>
          </cell>
          <cell r="I307">
            <v>0</v>
          </cell>
          <cell r="J307">
            <v>3747.92</v>
          </cell>
        </row>
        <row r="308">
          <cell r="A308" t="str">
            <v>4319010000</v>
          </cell>
          <cell r="B308" t="str">
            <v>Usługi informac</v>
          </cell>
          <cell r="C308">
            <v>0</v>
          </cell>
          <cell r="D308">
            <v>0</v>
          </cell>
          <cell r="E308">
            <v>0</v>
          </cell>
          <cell r="F308">
            <v>19029</v>
          </cell>
          <cell r="G308">
            <v>0</v>
          </cell>
          <cell r="H308">
            <v>19029</v>
          </cell>
          <cell r="I308">
            <v>0</v>
          </cell>
          <cell r="J308">
            <v>19029</v>
          </cell>
        </row>
        <row r="309">
          <cell r="A309" t="str">
            <v>4319030000</v>
          </cell>
          <cell r="B309" t="str">
            <v>Tłumaczenia</v>
          </cell>
          <cell r="C309">
            <v>0</v>
          </cell>
          <cell r="D309">
            <v>0</v>
          </cell>
          <cell r="E309">
            <v>0</v>
          </cell>
          <cell r="F309">
            <v>700</v>
          </cell>
          <cell r="G309">
            <v>0</v>
          </cell>
          <cell r="H309">
            <v>700</v>
          </cell>
          <cell r="I309">
            <v>0</v>
          </cell>
          <cell r="J309">
            <v>700</v>
          </cell>
        </row>
        <row r="310">
          <cell r="A310" t="str">
            <v>4319040000</v>
          </cell>
          <cell r="B310" t="str">
            <v>Usł.bank.i inst</v>
          </cell>
          <cell r="C310">
            <v>0</v>
          </cell>
          <cell r="D310">
            <v>0</v>
          </cell>
          <cell r="E310">
            <v>0</v>
          </cell>
          <cell r="F310">
            <v>10197.84</v>
          </cell>
          <cell r="G310">
            <v>350</v>
          </cell>
          <cell r="H310">
            <v>9847.84</v>
          </cell>
          <cell r="I310">
            <v>0</v>
          </cell>
          <cell r="J310">
            <v>9847.84</v>
          </cell>
        </row>
        <row r="311">
          <cell r="A311" t="str">
            <v>4319100000</v>
          </cell>
          <cell r="B311" t="str">
            <v>Ogł.pr.nie zw.z</v>
          </cell>
          <cell r="C311">
            <v>0</v>
          </cell>
          <cell r="D311">
            <v>0</v>
          </cell>
          <cell r="E311">
            <v>0</v>
          </cell>
          <cell r="F311">
            <v>10419.200000000001</v>
          </cell>
          <cell r="G311">
            <v>0</v>
          </cell>
          <cell r="H311">
            <v>10419.200000000001</v>
          </cell>
          <cell r="I311">
            <v>0</v>
          </cell>
          <cell r="J311">
            <v>10419.200000000001</v>
          </cell>
        </row>
        <row r="312">
          <cell r="A312" t="str">
            <v>4319120000</v>
          </cell>
          <cell r="B312" t="str">
            <v>Usł.sporz.dok.t</v>
          </cell>
          <cell r="C312">
            <v>0</v>
          </cell>
          <cell r="D312">
            <v>0</v>
          </cell>
          <cell r="E312">
            <v>0</v>
          </cell>
          <cell r="F312">
            <v>46224</v>
          </cell>
          <cell r="G312">
            <v>0</v>
          </cell>
          <cell r="H312">
            <v>46224</v>
          </cell>
          <cell r="I312">
            <v>0</v>
          </cell>
          <cell r="J312">
            <v>46224</v>
          </cell>
        </row>
        <row r="313">
          <cell r="A313" t="str">
            <v>4319800000</v>
          </cell>
          <cell r="B313" t="str">
            <v>Pozostałe usług</v>
          </cell>
          <cell r="C313">
            <v>0</v>
          </cell>
          <cell r="D313">
            <v>0</v>
          </cell>
          <cell r="E313">
            <v>0</v>
          </cell>
          <cell r="F313">
            <v>20040991.649999902</v>
          </cell>
          <cell r="G313">
            <v>82702.740000000005</v>
          </cell>
          <cell r="H313">
            <v>19958288.91</v>
          </cell>
          <cell r="I313">
            <v>0</v>
          </cell>
          <cell r="J313">
            <v>19958288.91</v>
          </cell>
        </row>
        <row r="314">
          <cell r="A314" t="str">
            <v>4319800009</v>
          </cell>
          <cell r="B314" t="str">
            <v>Poz usł NKUP</v>
          </cell>
          <cell r="C314">
            <v>0</v>
          </cell>
          <cell r="D314">
            <v>0</v>
          </cell>
          <cell r="E314">
            <v>0</v>
          </cell>
          <cell r="F314">
            <v>43689.66</v>
          </cell>
          <cell r="G314">
            <v>7779.7299999999896</v>
          </cell>
          <cell r="H314">
            <v>35909.93</v>
          </cell>
          <cell r="I314">
            <v>0</v>
          </cell>
          <cell r="J314">
            <v>35909.93</v>
          </cell>
        </row>
        <row r="315">
          <cell r="A315" t="str">
            <v>4319900005</v>
          </cell>
          <cell r="B315" t="str">
            <v>Usł.szacunki RE</v>
          </cell>
          <cell r="C315">
            <v>0</v>
          </cell>
          <cell r="D315">
            <v>0</v>
          </cell>
          <cell r="E315">
            <v>0</v>
          </cell>
          <cell r="F315">
            <v>1395750</v>
          </cell>
          <cell r="G315">
            <v>1740750</v>
          </cell>
          <cell r="H315">
            <v>0</v>
          </cell>
          <cell r="I315">
            <v>-345000</v>
          </cell>
          <cell r="J315">
            <v>-345000</v>
          </cell>
        </row>
        <row r="316">
          <cell r="A316" t="str">
            <v>4411100000</v>
          </cell>
          <cell r="B316" t="str">
            <v>Płace zas.w.pod</v>
          </cell>
          <cell r="C316">
            <v>0</v>
          </cell>
          <cell r="D316">
            <v>0</v>
          </cell>
          <cell r="E316">
            <v>0</v>
          </cell>
          <cell r="F316">
            <v>19628957.32</v>
          </cell>
          <cell r="G316">
            <v>351.36</v>
          </cell>
          <cell r="H316">
            <v>19628605.960000001</v>
          </cell>
          <cell r="I316">
            <v>0</v>
          </cell>
          <cell r="J316">
            <v>19628605.960000001</v>
          </cell>
        </row>
        <row r="317">
          <cell r="A317" t="str">
            <v>4411200000</v>
          </cell>
          <cell r="B317" t="str">
            <v>Płace zas.w.cho</v>
          </cell>
          <cell r="C317">
            <v>0</v>
          </cell>
          <cell r="D317">
            <v>0</v>
          </cell>
          <cell r="E317">
            <v>0</v>
          </cell>
          <cell r="F317">
            <v>795867.01</v>
          </cell>
          <cell r="G317">
            <v>0</v>
          </cell>
          <cell r="H317">
            <v>795867.01</v>
          </cell>
          <cell r="I317">
            <v>0</v>
          </cell>
          <cell r="J317">
            <v>795867.01</v>
          </cell>
        </row>
        <row r="318">
          <cell r="A318" t="str">
            <v>4411300000</v>
          </cell>
          <cell r="B318" t="str">
            <v>Płace poz.stałe</v>
          </cell>
          <cell r="C318">
            <v>0</v>
          </cell>
          <cell r="D318">
            <v>0</v>
          </cell>
          <cell r="E318">
            <v>0</v>
          </cell>
          <cell r="F318">
            <v>4785.8599999999897</v>
          </cell>
          <cell r="G318">
            <v>0</v>
          </cell>
          <cell r="H318">
            <v>4785.8599999999897</v>
          </cell>
          <cell r="I318">
            <v>0</v>
          </cell>
          <cell r="J318">
            <v>4785.8599999999897</v>
          </cell>
        </row>
        <row r="319">
          <cell r="A319" t="str">
            <v>4411310000</v>
          </cell>
          <cell r="B319" t="str">
            <v>Płace dod.staż.</v>
          </cell>
          <cell r="C319">
            <v>0</v>
          </cell>
          <cell r="D319">
            <v>0</v>
          </cell>
          <cell r="E319">
            <v>0</v>
          </cell>
          <cell r="F319">
            <v>3431151.95</v>
          </cell>
          <cell r="G319">
            <v>1787.8699999999899</v>
          </cell>
          <cell r="H319">
            <v>3429364.08</v>
          </cell>
          <cell r="I319">
            <v>0</v>
          </cell>
          <cell r="J319">
            <v>3429364.08</v>
          </cell>
        </row>
        <row r="320">
          <cell r="A320" t="str">
            <v>4411320000</v>
          </cell>
          <cell r="B320" t="str">
            <v>Płace dod.war.u</v>
          </cell>
          <cell r="C320">
            <v>0</v>
          </cell>
          <cell r="D320">
            <v>0</v>
          </cell>
          <cell r="E320">
            <v>0</v>
          </cell>
          <cell r="F320">
            <v>1456896.6699999899</v>
          </cell>
          <cell r="G320">
            <v>89.25</v>
          </cell>
          <cell r="H320">
            <v>1456807.4199999899</v>
          </cell>
          <cell r="I320">
            <v>0</v>
          </cell>
          <cell r="J320">
            <v>1456807.4199999899</v>
          </cell>
        </row>
        <row r="321">
          <cell r="A321" t="str">
            <v>4411330000</v>
          </cell>
          <cell r="B321" t="str">
            <v>Średn.urlop.dod</v>
          </cell>
          <cell r="C321">
            <v>0</v>
          </cell>
          <cell r="D321">
            <v>0</v>
          </cell>
          <cell r="E321">
            <v>0</v>
          </cell>
          <cell r="F321">
            <v>1813677.08</v>
          </cell>
          <cell r="G321">
            <v>0</v>
          </cell>
          <cell r="H321">
            <v>1813677.08</v>
          </cell>
          <cell r="I321">
            <v>0</v>
          </cell>
          <cell r="J321">
            <v>1813677.08</v>
          </cell>
        </row>
        <row r="322">
          <cell r="A322" t="str">
            <v>4411340000</v>
          </cell>
          <cell r="B322" t="str">
            <v>Płace inne st.e</v>
          </cell>
          <cell r="C322">
            <v>0</v>
          </cell>
          <cell r="D322">
            <v>0</v>
          </cell>
          <cell r="E322">
            <v>0</v>
          </cell>
          <cell r="F322">
            <v>1511745.1799999899</v>
          </cell>
          <cell r="G322">
            <v>21.5399999999999</v>
          </cell>
          <cell r="H322">
            <v>1511723.6399999899</v>
          </cell>
          <cell r="I322">
            <v>0</v>
          </cell>
          <cell r="J322">
            <v>1511723.6399999899</v>
          </cell>
        </row>
        <row r="323">
          <cell r="A323" t="str">
            <v>4412110000</v>
          </cell>
          <cell r="B323" t="str">
            <v>Premia roczna</v>
          </cell>
          <cell r="C323">
            <v>0</v>
          </cell>
          <cell r="D323">
            <v>0</v>
          </cell>
          <cell r="E323">
            <v>0</v>
          </cell>
          <cell r="F323">
            <v>3125596.00999999</v>
          </cell>
          <cell r="G323">
            <v>0</v>
          </cell>
          <cell r="H323">
            <v>3125596.00999999</v>
          </cell>
          <cell r="I323">
            <v>0</v>
          </cell>
          <cell r="J323">
            <v>3125596.00999999</v>
          </cell>
        </row>
        <row r="324">
          <cell r="A324" t="str">
            <v>4412110005</v>
          </cell>
          <cell r="B324" t="str">
            <v>Premia roczna R</v>
          </cell>
          <cell r="C324">
            <v>0</v>
          </cell>
          <cell r="D324">
            <v>0</v>
          </cell>
          <cell r="E324">
            <v>0</v>
          </cell>
          <cell r="F324">
            <v>2239458.06</v>
          </cell>
          <cell r="G324">
            <v>3131700.79</v>
          </cell>
          <cell r="H324">
            <v>0</v>
          </cell>
          <cell r="I324">
            <v>-892242.72999999905</v>
          </cell>
          <cell r="J324">
            <v>-892242.72999999905</v>
          </cell>
        </row>
        <row r="325">
          <cell r="A325" t="str">
            <v>4412120000</v>
          </cell>
          <cell r="B325" t="str">
            <v>Barbórka/Dzień</v>
          </cell>
          <cell r="C325">
            <v>0</v>
          </cell>
          <cell r="D325">
            <v>0</v>
          </cell>
          <cell r="E325">
            <v>0</v>
          </cell>
          <cell r="F325">
            <v>1511207</v>
          </cell>
          <cell r="G325">
            <v>0</v>
          </cell>
          <cell r="H325">
            <v>1511207</v>
          </cell>
          <cell r="I325">
            <v>0</v>
          </cell>
          <cell r="J325">
            <v>1511207</v>
          </cell>
        </row>
        <row r="326">
          <cell r="A326" t="str">
            <v>4412120005</v>
          </cell>
          <cell r="B326" t="str">
            <v>Barb/Dz.En.-zm.</v>
          </cell>
          <cell r="C326">
            <v>0</v>
          </cell>
          <cell r="D326">
            <v>0</v>
          </cell>
          <cell r="E326">
            <v>0</v>
          </cell>
          <cell r="F326">
            <v>1572522.97</v>
          </cell>
          <cell r="G326">
            <v>1572522.97</v>
          </cell>
          <cell r="H326">
            <v>0</v>
          </cell>
          <cell r="I326">
            <v>0</v>
          </cell>
          <cell r="J326">
            <v>0</v>
          </cell>
        </row>
        <row r="327">
          <cell r="A327" t="str">
            <v>4412210000</v>
          </cell>
          <cell r="B327" t="str">
            <v>Pr.mot.od wynik</v>
          </cell>
          <cell r="C327">
            <v>0</v>
          </cell>
          <cell r="D327">
            <v>0</v>
          </cell>
          <cell r="E327">
            <v>0</v>
          </cell>
          <cell r="F327">
            <v>8243925.0599999903</v>
          </cell>
          <cell r="G327">
            <v>0</v>
          </cell>
          <cell r="H327">
            <v>8243925.0599999903</v>
          </cell>
          <cell r="I327">
            <v>0</v>
          </cell>
          <cell r="J327">
            <v>8243925.0599999903</v>
          </cell>
        </row>
        <row r="328">
          <cell r="A328" t="str">
            <v>4412210005</v>
          </cell>
          <cell r="B328" t="str">
            <v>Pr.mot.od wynik</v>
          </cell>
          <cell r="C328">
            <v>0</v>
          </cell>
          <cell r="D328">
            <v>0</v>
          </cell>
          <cell r="E328">
            <v>0</v>
          </cell>
          <cell r="F328">
            <v>1173005.77</v>
          </cell>
          <cell r="G328">
            <v>0</v>
          </cell>
          <cell r="H328">
            <v>1173005.77</v>
          </cell>
          <cell r="I328">
            <v>0</v>
          </cell>
          <cell r="J328">
            <v>1173005.77</v>
          </cell>
        </row>
        <row r="329">
          <cell r="A329" t="str">
            <v>4412290000</v>
          </cell>
          <cell r="B329" t="str">
            <v>Poz.motyw.skl.w</v>
          </cell>
          <cell r="C329">
            <v>0</v>
          </cell>
          <cell r="D329">
            <v>0</v>
          </cell>
          <cell r="E329">
            <v>0</v>
          </cell>
          <cell r="F329">
            <v>1039243</v>
          </cell>
          <cell r="G329">
            <v>6000</v>
          </cell>
          <cell r="H329">
            <v>1033243</v>
          </cell>
          <cell r="I329">
            <v>0</v>
          </cell>
          <cell r="J329">
            <v>1033243</v>
          </cell>
        </row>
        <row r="330">
          <cell r="A330" t="str">
            <v>4413100000</v>
          </cell>
          <cell r="B330" t="str">
            <v>Dodatki zmianow</v>
          </cell>
          <cell r="C330">
            <v>0</v>
          </cell>
          <cell r="D330">
            <v>0</v>
          </cell>
          <cell r="E330">
            <v>0</v>
          </cell>
          <cell r="F330">
            <v>1024643.77</v>
          </cell>
          <cell r="G330">
            <v>0</v>
          </cell>
          <cell r="H330">
            <v>1024643.77</v>
          </cell>
          <cell r="I330">
            <v>0</v>
          </cell>
          <cell r="J330">
            <v>1024643.77</v>
          </cell>
        </row>
        <row r="331">
          <cell r="A331" t="str">
            <v>4413200000</v>
          </cell>
          <cell r="B331" t="str">
            <v>Godziny nadlicz</v>
          </cell>
          <cell r="C331">
            <v>0</v>
          </cell>
          <cell r="D331">
            <v>0</v>
          </cell>
          <cell r="E331">
            <v>0</v>
          </cell>
          <cell r="F331">
            <v>973873.3</v>
          </cell>
          <cell r="G331">
            <v>0</v>
          </cell>
          <cell r="H331">
            <v>973873.3</v>
          </cell>
          <cell r="I331">
            <v>0</v>
          </cell>
          <cell r="J331">
            <v>973873.3</v>
          </cell>
        </row>
        <row r="332">
          <cell r="A332" t="str">
            <v>4413300000</v>
          </cell>
          <cell r="B332" t="str">
            <v>Nagrody jubileu</v>
          </cell>
          <cell r="C332">
            <v>0</v>
          </cell>
          <cell r="D332">
            <v>0</v>
          </cell>
          <cell r="E332">
            <v>0</v>
          </cell>
          <cell r="F332">
            <v>1162470</v>
          </cell>
          <cell r="G332">
            <v>0</v>
          </cell>
          <cell r="H332">
            <v>1162470</v>
          </cell>
          <cell r="I332">
            <v>0</v>
          </cell>
          <cell r="J332">
            <v>1162470</v>
          </cell>
        </row>
        <row r="333">
          <cell r="A333" t="str">
            <v>4413400000</v>
          </cell>
          <cell r="B333" t="str">
            <v>Ekwiwalent za u</v>
          </cell>
          <cell r="C333">
            <v>0</v>
          </cell>
          <cell r="D333">
            <v>0</v>
          </cell>
          <cell r="E333">
            <v>0</v>
          </cell>
          <cell r="F333">
            <v>55540.25</v>
          </cell>
          <cell r="G333">
            <v>0</v>
          </cell>
          <cell r="H333">
            <v>55540.25</v>
          </cell>
          <cell r="I333">
            <v>0</v>
          </cell>
          <cell r="J333">
            <v>55540.25</v>
          </cell>
        </row>
        <row r="334">
          <cell r="A334" t="str">
            <v>4413500000</v>
          </cell>
          <cell r="B334" t="str">
            <v>Odpr.emeryt.i r</v>
          </cell>
          <cell r="C334">
            <v>0</v>
          </cell>
          <cell r="D334">
            <v>0</v>
          </cell>
          <cell r="E334">
            <v>0</v>
          </cell>
          <cell r="F334">
            <v>367708.58</v>
          </cell>
          <cell r="G334">
            <v>0</v>
          </cell>
          <cell r="H334">
            <v>367708.58</v>
          </cell>
          <cell r="I334">
            <v>0</v>
          </cell>
          <cell r="J334">
            <v>367708.58</v>
          </cell>
        </row>
        <row r="335">
          <cell r="A335" t="str">
            <v>4413700000</v>
          </cell>
          <cell r="B335" t="str">
            <v>Odprawy pozosta</v>
          </cell>
          <cell r="C335">
            <v>0</v>
          </cell>
          <cell r="D335">
            <v>0</v>
          </cell>
          <cell r="E335">
            <v>0</v>
          </cell>
          <cell r="F335">
            <v>2775.03</v>
          </cell>
          <cell r="G335">
            <v>0</v>
          </cell>
          <cell r="H335">
            <v>2775.03</v>
          </cell>
          <cell r="I335">
            <v>0</v>
          </cell>
          <cell r="J335">
            <v>2775.03</v>
          </cell>
        </row>
        <row r="336">
          <cell r="A336" t="str">
            <v>4413900000</v>
          </cell>
          <cell r="B336" t="str">
            <v>Pozost.skł.wyna</v>
          </cell>
          <cell r="C336">
            <v>0</v>
          </cell>
          <cell r="D336">
            <v>0</v>
          </cell>
          <cell r="E336">
            <v>0</v>
          </cell>
          <cell r="F336">
            <v>390652.83</v>
          </cell>
          <cell r="G336">
            <v>0</v>
          </cell>
          <cell r="H336">
            <v>390652.83</v>
          </cell>
          <cell r="I336">
            <v>0</v>
          </cell>
          <cell r="J336">
            <v>390652.83</v>
          </cell>
        </row>
        <row r="337">
          <cell r="A337" t="str">
            <v>4414000000</v>
          </cell>
          <cell r="B337" t="str">
            <v>Wynagrodzenia R</v>
          </cell>
          <cell r="C337">
            <v>0</v>
          </cell>
          <cell r="D337">
            <v>0</v>
          </cell>
          <cell r="E337">
            <v>0</v>
          </cell>
          <cell r="F337">
            <v>189588.95</v>
          </cell>
          <cell r="G337">
            <v>35230.239999999903</v>
          </cell>
          <cell r="H337">
            <v>154358.709999999</v>
          </cell>
          <cell r="I337">
            <v>0</v>
          </cell>
          <cell r="J337">
            <v>154358.709999999</v>
          </cell>
        </row>
        <row r="338">
          <cell r="A338" t="str">
            <v>4415000000</v>
          </cell>
          <cell r="B338" t="str">
            <v>Um.zlec.i o dzi</v>
          </cell>
          <cell r="C338">
            <v>0</v>
          </cell>
          <cell r="D338">
            <v>0</v>
          </cell>
          <cell r="E338">
            <v>0</v>
          </cell>
          <cell r="F338">
            <v>1373695.75</v>
          </cell>
          <cell r="G338">
            <v>22319.200000000001</v>
          </cell>
          <cell r="H338">
            <v>1351376.55</v>
          </cell>
          <cell r="I338">
            <v>0</v>
          </cell>
          <cell r="J338">
            <v>1351376.55</v>
          </cell>
        </row>
        <row r="339">
          <cell r="A339" t="str">
            <v>4416300005</v>
          </cell>
          <cell r="B339" t="str">
            <v>Nagr.jubileusz.</v>
          </cell>
          <cell r="C339">
            <v>0</v>
          </cell>
          <cell r="D339">
            <v>0</v>
          </cell>
          <cell r="E339">
            <v>0</v>
          </cell>
          <cell r="F339">
            <v>196873</v>
          </cell>
          <cell r="G339">
            <v>882926</v>
          </cell>
          <cell r="H339">
            <v>0</v>
          </cell>
          <cell r="I339">
            <v>-686053</v>
          </cell>
          <cell r="J339">
            <v>-686053</v>
          </cell>
        </row>
        <row r="340">
          <cell r="A340" t="str">
            <v>4416500005</v>
          </cell>
          <cell r="B340" t="str">
            <v>Odpr.emer.-rent</v>
          </cell>
          <cell r="C340">
            <v>0</v>
          </cell>
          <cell r="D340">
            <v>0</v>
          </cell>
          <cell r="E340">
            <v>0</v>
          </cell>
          <cell r="F340">
            <v>59569</v>
          </cell>
          <cell r="G340">
            <v>148006</v>
          </cell>
          <cell r="H340">
            <v>0</v>
          </cell>
          <cell r="I340">
            <v>-88437</v>
          </cell>
          <cell r="J340">
            <v>-88437</v>
          </cell>
        </row>
        <row r="341">
          <cell r="A341" t="str">
            <v>4418000005</v>
          </cell>
          <cell r="B341" t="str">
            <v>Wycena rezerw p</v>
          </cell>
          <cell r="C341">
            <v>0</v>
          </cell>
          <cell r="D341">
            <v>0</v>
          </cell>
          <cell r="E341">
            <v>0</v>
          </cell>
          <cell r="F341">
            <v>52668.879999999903</v>
          </cell>
          <cell r="G341">
            <v>108786.74</v>
          </cell>
          <cell r="H341">
            <v>0</v>
          </cell>
          <cell r="I341">
            <v>-56117.86</v>
          </cell>
          <cell r="J341">
            <v>-56117.86</v>
          </cell>
        </row>
        <row r="342">
          <cell r="A342" t="str">
            <v>4419000005</v>
          </cell>
          <cell r="B342" t="str">
            <v>Wyc.rez_podwyż.</v>
          </cell>
          <cell r="C342">
            <v>0</v>
          </cell>
          <cell r="D342">
            <v>0</v>
          </cell>
          <cell r="E342">
            <v>0</v>
          </cell>
          <cell r="F342">
            <v>1254412.55</v>
          </cell>
          <cell r="G342">
            <v>163617.34</v>
          </cell>
          <cell r="H342">
            <v>1090795.21</v>
          </cell>
          <cell r="I342">
            <v>0</v>
          </cell>
          <cell r="J342">
            <v>1090795.21</v>
          </cell>
        </row>
        <row r="343">
          <cell r="A343" t="str">
            <v>4421040005</v>
          </cell>
          <cell r="B343" t="str">
            <v>Narzuty.rez.pr.</v>
          </cell>
          <cell r="C343">
            <v>0</v>
          </cell>
          <cell r="D343">
            <v>0</v>
          </cell>
          <cell r="E343">
            <v>0</v>
          </cell>
          <cell r="F343">
            <v>461707.32</v>
          </cell>
          <cell r="G343">
            <v>658283.51</v>
          </cell>
          <cell r="H343">
            <v>0</v>
          </cell>
          <cell r="I343">
            <v>-196576.19</v>
          </cell>
          <cell r="J343">
            <v>-196576.19</v>
          </cell>
        </row>
        <row r="344">
          <cell r="A344" t="str">
            <v>4421050005</v>
          </cell>
          <cell r="B344" t="str">
            <v>Narzut.rez.pr.i</v>
          </cell>
          <cell r="C344">
            <v>0</v>
          </cell>
          <cell r="D344">
            <v>0</v>
          </cell>
          <cell r="E344">
            <v>0</v>
          </cell>
          <cell r="F344">
            <v>316479.75</v>
          </cell>
          <cell r="G344">
            <v>316479.75</v>
          </cell>
          <cell r="H344">
            <v>0</v>
          </cell>
          <cell r="I344">
            <v>0</v>
          </cell>
          <cell r="J344">
            <v>0</v>
          </cell>
        </row>
        <row r="345">
          <cell r="A345" t="str">
            <v>4421110000</v>
          </cell>
          <cell r="B345" t="str">
            <v>Ub.emer.wypł.</v>
          </cell>
          <cell r="C345">
            <v>0</v>
          </cell>
          <cell r="D345">
            <v>0</v>
          </cell>
          <cell r="E345">
            <v>0</v>
          </cell>
          <cell r="F345">
            <v>4276176.9299999904</v>
          </cell>
          <cell r="G345">
            <v>3870.04</v>
          </cell>
          <cell r="H345">
            <v>4272306.8899999904</v>
          </cell>
          <cell r="I345">
            <v>0</v>
          </cell>
          <cell r="J345">
            <v>4272306.8899999904</v>
          </cell>
        </row>
        <row r="346">
          <cell r="A346" t="str">
            <v>4421120000</v>
          </cell>
          <cell r="B346" t="str">
            <v>Ub.emer.FB</v>
          </cell>
          <cell r="C346">
            <v>0</v>
          </cell>
          <cell r="D346">
            <v>0</v>
          </cell>
          <cell r="E346">
            <v>0</v>
          </cell>
          <cell r="F346">
            <v>98188.96</v>
          </cell>
          <cell r="G346">
            <v>5701.81</v>
          </cell>
          <cell r="H346">
            <v>92487.149999999907</v>
          </cell>
          <cell r="I346">
            <v>0</v>
          </cell>
          <cell r="J346">
            <v>92487.149999999907</v>
          </cell>
        </row>
        <row r="347">
          <cell r="A347" t="str">
            <v>4421210000</v>
          </cell>
          <cell r="B347" t="str">
            <v>Ubezp.rent.(wyp</v>
          </cell>
          <cell r="C347">
            <v>0</v>
          </cell>
          <cell r="D347">
            <v>0</v>
          </cell>
          <cell r="E347">
            <v>0</v>
          </cell>
          <cell r="F347">
            <v>2847864.27</v>
          </cell>
          <cell r="G347">
            <v>2577.4099999999899</v>
          </cell>
          <cell r="H347">
            <v>2845286.8599999901</v>
          </cell>
          <cell r="I347">
            <v>0</v>
          </cell>
          <cell r="J347">
            <v>2845286.8599999901</v>
          </cell>
        </row>
        <row r="348">
          <cell r="A348" t="str">
            <v>4421220000</v>
          </cell>
          <cell r="B348" t="str">
            <v>Ubezp.rent.FB</v>
          </cell>
          <cell r="C348">
            <v>0</v>
          </cell>
          <cell r="D348">
            <v>0</v>
          </cell>
          <cell r="E348">
            <v>0</v>
          </cell>
          <cell r="F348">
            <v>65392.309999999903</v>
          </cell>
          <cell r="G348">
            <v>3797.3299999999899</v>
          </cell>
          <cell r="H348">
            <v>61594.98</v>
          </cell>
          <cell r="I348">
            <v>0</v>
          </cell>
          <cell r="J348">
            <v>61594.98</v>
          </cell>
        </row>
        <row r="349">
          <cell r="A349" t="str">
            <v>4421310000</v>
          </cell>
          <cell r="B349" t="str">
            <v>Ub.wypadk.wypł.</v>
          </cell>
          <cell r="C349">
            <v>0</v>
          </cell>
          <cell r="D349">
            <v>0</v>
          </cell>
          <cell r="E349">
            <v>0</v>
          </cell>
          <cell r="F349">
            <v>746810.96999999904</v>
          </cell>
          <cell r="G349">
            <v>159.539999999999</v>
          </cell>
          <cell r="H349">
            <v>746651.43</v>
          </cell>
          <cell r="I349">
            <v>0</v>
          </cell>
          <cell r="J349">
            <v>746651.43</v>
          </cell>
        </row>
        <row r="350">
          <cell r="A350" t="str">
            <v>4421320000</v>
          </cell>
          <cell r="B350" t="str">
            <v>Ub.wypadk.FB</v>
          </cell>
          <cell r="C350">
            <v>0</v>
          </cell>
          <cell r="D350">
            <v>0</v>
          </cell>
          <cell r="E350">
            <v>0</v>
          </cell>
          <cell r="F350">
            <v>16308.33</v>
          </cell>
          <cell r="G350">
            <v>361.69999999999902</v>
          </cell>
          <cell r="H350">
            <v>15946.629999999899</v>
          </cell>
          <cell r="I350">
            <v>0</v>
          </cell>
          <cell r="J350">
            <v>15946.629999999899</v>
          </cell>
        </row>
        <row r="351">
          <cell r="A351" t="str">
            <v>4421510000</v>
          </cell>
          <cell r="B351" t="str">
            <v>Składki na FP</v>
          </cell>
          <cell r="C351">
            <v>0</v>
          </cell>
          <cell r="D351">
            <v>0</v>
          </cell>
          <cell r="E351">
            <v>0</v>
          </cell>
          <cell r="F351">
            <v>898968.73999999894</v>
          </cell>
          <cell r="G351">
            <v>158.44999999999899</v>
          </cell>
          <cell r="H351">
            <v>898810.29</v>
          </cell>
          <cell r="I351">
            <v>0</v>
          </cell>
          <cell r="J351">
            <v>898810.29</v>
          </cell>
        </row>
        <row r="352">
          <cell r="A352" t="str">
            <v>4421520000</v>
          </cell>
          <cell r="B352" t="str">
            <v>Składki na FP -</v>
          </cell>
          <cell r="C352">
            <v>0</v>
          </cell>
          <cell r="D352">
            <v>0</v>
          </cell>
          <cell r="E352">
            <v>0</v>
          </cell>
          <cell r="F352">
            <v>21926.459999999901</v>
          </cell>
          <cell r="G352">
            <v>1033.0999999999899</v>
          </cell>
          <cell r="H352">
            <v>20893.36</v>
          </cell>
          <cell r="I352">
            <v>0</v>
          </cell>
          <cell r="J352">
            <v>20893.36</v>
          </cell>
        </row>
        <row r="353">
          <cell r="A353" t="str">
            <v>4421610000</v>
          </cell>
          <cell r="B353" t="str">
            <v>Skład.FGŚP</v>
          </cell>
          <cell r="C353">
            <v>0</v>
          </cell>
          <cell r="D353">
            <v>0</v>
          </cell>
          <cell r="E353">
            <v>0</v>
          </cell>
          <cell r="F353">
            <v>36692.809999999903</v>
          </cell>
          <cell r="G353">
            <v>6.49</v>
          </cell>
          <cell r="H353">
            <v>36686.32</v>
          </cell>
          <cell r="I353">
            <v>0</v>
          </cell>
          <cell r="J353">
            <v>36686.32</v>
          </cell>
        </row>
        <row r="354">
          <cell r="A354" t="str">
            <v>4421620000</v>
          </cell>
          <cell r="B354" t="str">
            <v>Skład.FGŚP FB</v>
          </cell>
          <cell r="C354">
            <v>0</v>
          </cell>
          <cell r="D354">
            <v>0</v>
          </cell>
          <cell r="E354">
            <v>0</v>
          </cell>
          <cell r="F354">
            <v>757.52999999999895</v>
          </cell>
          <cell r="G354">
            <v>15.75</v>
          </cell>
          <cell r="H354">
            <v>741.77999999999895</v>
          </cell>
          <cell r="I354">
            <v>0</v>
          </cell>
          <cell r="J354">
            <v>741.77999999999895</v>
          </cell>
        </row>
        <row r="355">
          <cell r="A355" t="str">
            <v>4422000000</v>
          </cell>
          <cell r="B355" t="str">
            <v>Odpis ZFŚS(wypł</v>
          </cell>
          <cell r="C355">
            <v>0</v>
          </cell>
          <cell r="D355">
            <v>0</v>
          </cell>
          <cell r="E355">
            <v>0</v>
          </cell>
          <cell r="F355">
            <v>2084065.51</v>
          </cell>
          <cell r="G355">
            <v>0</v>
          </cell>
          <cell r="H355">
            <v>2084065.51</v>
          </cell>
          <cell r="I355">
            <v>0</v>
          </cell>
          <cell r="J355">
            <v>2084065.51</v>
          </cell>
        </row>
        <row r="356">
          <cell r="A356" t="str">
            <v>4423000000</v>
          </cell>
          <cell r="B356" t="str">
            <v>Emerytury pomos</v>
          </cell>
          <cell r="C356">
            <v>0</v>
          </cell>
          <cell r="D356">
            <v>0</v>
          </cell>
          <cell r="E356">
            <v>0</v>
          </cell>
          <cell r="F356">
            <v>23370.07</v>
          </cell>
          <cell r="G356">
            <v>393.74</v>
          </cell>
          <cell r="H356">
            <v>22976.33</v>
          </cell>
          <cell r="I356">
            <v>0</v>
          </cell>
          <cell r="J356">
            <v>22976.33</v>
          </cell>
        </row>
        <row r="357">
          <cell r="A357" t="str">
            <v>4424100000</v>
          </cell>
          <cell r="B357" t="str">
            <v>Szkolenia</v>
          </cell>
          <cell r="C357">
            <v>0</v>
          </cell>
          <cell r="D357">
            <v>0</v>
          </cell>
          <cell r="E357">
            <v>0</v>
          </cell>
          <cell r="F357">
            <v>130139.14</v>
          </cell>
          <cell r="G357">
            <v>6153</v>
          </cell>
          <cell r="H357">
            <v>123986.14</v>
          </cell>
          <cell r="I357">
            <v>0</v>
          </cell>
          <cell r="J357">
            <v>123986.14</v>
          </cell>
        </row>
        <row r="358">
          <cell r="A358" t="str">
            <v>4424200000</v>
          </cell>
          <cell r="B358" t="str">
            <v>Konferencje</v>
          </cell>
          <cell r="C358">
            <v>0</v>
          </cell>
          <cell r="D358">
            <v>0</v>
          </cell>
          <cell r="E358">
            <v>0</v>
          </cell>
          <cell r="F358">
            <v>10328.450000000001</v>
          </cell>
          <cell r="G358">
            <v>0</v>
          </cell>
          <cell r="H358">
            <v>10328.450000000001</v>
          </cell>
          <cell r="I358">
            <v>0</v>
          </cell>
          <cell r="J358">
            <v>10328.450000000001</v>
          </cell>
        </row>
        <row r="359">
          <cell r="A359" t="str">
            <v>4426110000</v>
          </cell>
          <cell r="B359" t="str">
            <v>Opieka med.prac</v>
          </cell>
          <cell r="C359">
            <v>0</v>
          </cell>
          <cell r="D359">
            <v>0</v>
          </cell>
          <cell r="E359">
            <v>0</v>
          </cell>
          <cell r="F359">
            <v>326153.989999999</v>
          </cell>
          <cell r="G359">
            <v>321</v>
          </cell>
          <cell r="H359">
            <v>325832.989999999</v>
          </cell>
          <cell r="I359">
            <v>0</v>
          </cell>
          <cell r="J359">
            <v>325832.989999999</v>
          </cell>
        </row>
        <row r="360">
          <cell r="A360" t="str">
            <v>4426210000</v>
          </cell>
          <cell r="B360" t="str">
            <v>Taryfa en.wypł.</v>
          </cell>
          <cell r="C360">
            <v>0</v>
          </cell>
          <cell r="D360">
            <v>0</v>
          </cell>
          <cell r="E360">
            <v>0</v>
          </cell>
          <cell r="F360">
            <v>447663.28</v>
          </cell>
          <cell r="G360">
            <v>9209.17</v>
          </cell>
          <cell r="H360">
            <v>438454.109999999</v>
          </cell>
          <cell r="I360">
            <v>0</v>
          </cell>
          <cell r="J360">
            <v>438454.109999999</v>
          </cell>
        </row>
        <row r="361">
          <cell r="A361" t="str">
            <v>4426400000</v>
          </cell>
          <cell r="B361" t="str">
            <v>PPE (wypłacone)</v>
          </cell>
          <cell r="C361">
            <v>0</v>
          </cell>
          <cell r="D361">
            <v>0</v>
          </cell>
          <cell r="E361">
            <v>0</v>
          </cell>
          <cell r="F361">
            <v>1987203.32</v>
          </cell>
          <cell r="G361">
            <v>456.31999999999903</v>
          </cell>
          <cell r="H361">
            <v>1986747</v>
          </cell>
          <cell r="I361">
            <v>0</v>
          </cell>
          <cell r="J361">
            <v>1986747</v>
          </cell>
        </row>
        <row r="362">
          <cell r="A362" t="str">
            <v>4426400005</v>
          </cell>
          <cell r="B362" t="str">
            <v>PPE (zm.rezerwy</v>
          </cell>
          <cell r="C362">
            <v>0</v>
          </cell>
          <cell r="D362">
            <v>0</v>
          </cell>
          <cell r="E362">
            <v>0</v>
          </cell>
          <cell r="F362">
            <v>219311.799999999</v>
          </cell>
          <cell r="G362">
            <v>274251.78000000003</v>
          </cell>
          <cell r="H362">
            <v>0</v>
          </cell>
          <cell r="I362">
            <v>-54939.98</v>
          </cell>
          <cell r="J362">
            <v>-54939.98</v>
          </cell>
        </row>
        <row r="363">
          <cell r="A363" t="str">
            <v>4427100000</v>
          </cell>
          <cell r="B363" t="str">
            <v>Świadczenia BHP</v>
          </cell>
          <cell r="C363">
            <v>0</v>
          </cell>
          <cell r="D363">
            <v>0</v>
          </cell>
          <cell r="E363">
            <v>0</v>
          </cell>
          <cell r="F363">
            <v>1208354.1299999901</v>
          </cell>
          <cell r="G363">
            <v>4322.8</v>
          </cell>
          <cell r="H363">
            <v>1204031.33</v>
          </cell>
          <cell r="I363">
            <v>0</v>
          </cell>
          <cell r="J363">
            <v>1204031.33</v>
          </cell>
        </row>
        <row r="364">
          <cell r="A364" t="str">
            <v>4427100005</v>
          </cell>
          <cell r="B364" t="str">
            <v>Świadczenia BHP</v>
          </cell>
          <cell r="C364">
            <v>0</v>
          </cell>
          <cell r="D364">
            <v>0</v>
          </cell>
          <cell r="E364">
            <v>0</v>
          </cell>
          <cell r="F364">
            <v>69573.389999999898</v>
          </cell>
          <cell r="G364">
            <v>0</v>
          </cell>
          <cell r="H364">
            <v>69573.389999999898</v>
          </cell>
          <cell r="I364">
            <v>0</v>
          </cell>
          <cell r="J364">
            <v>69573.389999999898</v>
          </cell>
        </row>
        <row r="365">
          <cell r="A365" t="str">
            <v>4427100009</v>
          </cell>
          <cell r="B365" t="str">
            <v>Świadczenia BHP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71114.3</v>
          </cell>
          <cell r="H365">
            <v>0</v>
          </cell>
          <cell r="I365">
            <v>-71114.3</v>
          </cell>
          <cell r="J365">
            <v>-71114.3</v>
          </cell>
        </row>
        <row r="366">
          <cell r="A366" t="str">
            <v>4429000000</v>
          </cell>
          <cell r="B366" t="str">
            <v>Inne świadczeni</v>
          </cell>
          <cell r="C366">
            <v>0</v>
          </cell>
          <cell r="D366">
            <v>0</v>
          </cell>
          <cell r="E366">
            <v>0</v>
          </cell>
          <cell r="F366">
            <v>829832.29</v>
          </cell>
          <cell r="G366">
            <v>0.02</v>
          </cell>
          <cell r="H366">
            <v>829832.27</v>
          </cell>
          <cell r="I366">
            <v>0</v>
          </cell>
          <cell r="J366">
            <v>829832.27</v>
          </cell>
        </row>
        <row r="367">
          <cell r="A367" t="str">
            <v>4501000000</v>
          </cell>
          <cell r="B367" t="str">
            <v>Pod.od nierucho</v>
          </cell>
          <cell r="C367">
            <v>0</v>
          </cell>
          <cell r="D367">
            <v>0</v>
          </cell>
          <cell r="E367">
            <v>0</v>
          </cell>
          <cell r="F367">
            <v>462816</v>
          </cell>
          <cell r="G367">
            <v>462816</v>
          </cell>
          <cell r="H367">
            <v>0</v>
          </cell>
          <cell r="I367">
            <v>0</v>
          </cell>
          <cell r="J367">
            <v>0</v>
          </cell>
        </row>
        <row r="368">
          <cell r="A368" t="str">
            <v>4501900000</v>
          </cell>
          <cell r="B368" t="str">
            <v>PN-pozostały</v>
          </cell>
          <cell r="C368">
            <v>0</v>
          </cell>
          <cell r="D368">
            <v>0</v>
          </cell>
          <cell r="E368">
            <v>0</v>
          </cell>
          <cell r="F368">
            <v>462816</v>
          </cell>
          <cell r="G368">
            <v>0</v>
          </cell>
          <cell r="H368">
            <v>462816</v>
          </cell>
          <cell r="I368">
            <v>0</v>
          </cell>
          <cell r="J368">
            <v>462816</v>
          </cell>
        </row>
        <row r="369">
          <cell r="A369" t="str">
            <v>4503000000</v>
          </cell>
          <cell r="B369" t="str">
            <v>Podatek od śr.t</v>
          </cell>
          <cell r="C369">
            <v>0</v>
          </cell>
          <cell r="D369">
            <v>0</v>
          </cell>
          <cell r="E369">
            <v>0</v>
          </cell>
          <cell r="F369">
            <v>52828.29</v>
          </cell>
          <cell r="G369">
            <v>32703.119999999901</v>
          </cell>
          <cell r="H369">
            <v>20125.1699999999</v>
          </cell>
          <cell r="I369">
            <v>0</v>
          </cell>
          <cell r="J369">
            <v>20125.1699999999</v>
          </cell>
        </row>
        <row r="370">
          <cell r="A370" t="str">
            <v>4505300000</v>
          </cell>
          <cell r="B370" t="str">
            <v>Vat nie pod.odl</v>
          </cell>
          <cell r="C370">
            <v>0</v>
          </cell>
          <cell r="D370">
            <v>0</v>
          </cell>
          <cell r="E370">
            <v>0</v>
          </cell>
          <cell r="F370">
            <v>25539.16</v>
          </cell>
          <cell r="G370">
            <v>171.24</v>
          </cell>
          <cell r="H370">
            <v>25367.9199999999</v>
          </cell>
          <cell r="I370">
            <v>0</v>
          </cell>
          <cell r="J370">
            <v>25367.9199999999</v>
          </cell>
        </row>
        <row r="371">
          <cell r="A371" t="str">
            <v>4505300009</v>
          </cell>
          <cell r="B371" t="str">
            <v>Vat nie pod.odl</v>
          </cell>
          <cell r="C371">
            <v>0</v>
          </cell>
          <cell r="D371">
            <v>0</v>
          </cell>
          <cell r="E371">
            <v>0</v>
          </cell>
          <cell r="F371">
            <v>7779.7299999999896</v>
          </cell>
          <cell r="G371">
            <v>0</v>
          </cell>
          <cell r="H371">
            <v>7779.7299999999896</v>
          </cell>
          <cell r="I371">
            <v>0</v>
          </cell>
          <cell r="J371">
            <v>7779.7299999999896</v>
          </cell>
        </row>
        <row r="372">
          <cell r="A372" t="str">
            <v>4508060000</v>
          </cell>
          <cell r="B372" t="str">
            <v>Emisja in.zanie</v>
          </cell>
          <cell r="C372">
            <v>0</v>
          </cell>
          <cell r="D372">
            <v>0</v>
          </cell>
          <cell r="E372">
            <v>0</v>
          </cell>
          <cell r="F372">
            <v>5394</v>
          </cell>
          <cell r="G372">
            <v>0</v>
          </cell>
          <cell r="H372">
            <v>5394</v>
          </cell>
          <cell r="I372">
            <v>0</v>
          </cell>
          <cell r="J372">
            <v>5394</v>
          </cell>
        </row>
        <row r="373">
          <cell r="A373" t="str">
            <v>4513000009</v>
          </cell>
          <cell r="B373" t="str">
            <v>Opłaty PFRON NK</v>
          </cell>
          <cell r="C373">
            <v>0</v>
          </cell>
          <cell r="D373">
            <v>0</v>
          </cell>
          <cell r="E373">
            <v>0</v>
          </cell>
          <cell r="F373">
            <v>567719</v>
          </cell>
          <cell r="G373">
            <v>186</v>
          </cell>
          <cell r="H373">
            <v>567533</v>
          </cell>
          <cell r="I373">
            <v>0</v>
          </cell>
          <cell r="J373">
            <v>567533</v>
          </cell>
        </row>
        <row r="374">
          <cell r="A374" t="str">
            <v>4518000000</v>
          </cell>
          <cell r="B374" t="str">
            <v>Opłaty notarial</v>
          </cell>
          <cell r="C374">
            <v>0</v>
          </cell>
          <cell r="D374">
            <v>0</v>
          </cell>
          <cell r="E374">
            <v>0</v>
          </cell>
          <cell r="F374">
            <v>11230.389999999899</v>
          </cell>
          <cell r="G374">
            <v>10570.389999999899</v>
          </cell>
          <cell r="H374">
            <v>660</v>
          </cell>
          <cell r="I374">
            <v>0</v>
          </cell>
          <cell r="J374">
            <v>660</v>
          </cell>
        </row>
        <row r="375">
          <cell r="A375" t="str">
            <v>4518000009</v>
          </cell>
          <cell r="B375" t="str">
            <v>Opł.notarialne</v>
          </cell>
          <cell r="C375">
            <v>0</v>
          </cell>
          <cell r="D375">
            <v>0</v>
          </cell>
          <cell r="E375">
            <v>0</v>
          </cell>
          <cell r="F375">
            <v>24</v>
          </cell>
          <cell r="G375">
            <v>0</v>
          </cell>
          <cell r="H375">
            <v>24</v>
          </cell>
          <cell r="I375">
            <v>0</v>
          </cell>
          <cell r="J375">
            <v>24</v>
          </cell>
        </row>
        <row r="376">
          <cell r="A376" t="str">
            <v>4518100000</v>
          </cell>
          <cell r="B376" t="str">
            <v>Opłaty sądowe</v>
          </cell>
          <cell r="C376">
            <v>0</v>
          </cell>
          <cell r="D376">
            <v>0</v>
          </cell>
          <cell r="E376">
            <v>0</v>
          </cell>
          <cell r="F376">
            <v>22780.91</v>
          </cell>
          <cell r="G376">
            <v>194.08</v>
          </cell>
          <cell r="H376">
            <v>22586.83</v>
          </cell>
          <cell r="I376">
            <v>0</v>
          </cell>
          <cell r="J376">
            <v>22586.83</v>
          </cell>
        </row>
        <row r="377">
          <cell r="A377" t="str">
            <v>4518200000</v>
          </cell>
          <cell r="B377" t="str">
            <v>Opłaty skarbowe</v>
          </cell>
          <cell r="C377">
            <v>0</v>
          </cell>
          <cell r="D377">
            <v>0</v>
          </cell>
          <cell r="E377">
            <v>0</v>
          </cell>
          <cell r="F377">
            <v>432.38999999999902</v>
          </cell>
          <cell r="G377">
            <v>0</v>
          </cell>
          <cell r="H377">
            <v>432.38999999999902</v>
          </cell>
          <cell r="I377">
            <v>0</v>
          </cell>
          <cell r="J377">
            <v>432.38999999999902</v>
          </cell>
        </row>
        <row r="378">
          <cell r="A378" t="str">
            <v>4590000000</v>
          </cell>
          <cell r="B378" t="str">
            <v>Poz.podatki i o</v>
          </cell>
          <cell r="C378">
            <v>0</v>
          </cell>
          <cell r="D378">
            <v>0</v>
          </cell>
          <cell r="E378">
            <v>0</v>
          </cell>
          <cell r="F378">
            <v>1593218.84</v>
          </cell>
          <cell r="G378">
            <v>1585025.84</v>
          </cell>
          <cell r="H378">
            <v>8193</v>
          </cell>
          <cell r="I378">
            <v>0</v>
          </cell>
          <cell r="J378">
            <v>8193</v>
          </cell>
        </row>
        <row r="379">
          <cell r="A379" t="str">
            <v>4801100000</v>
          </cell>
          <cell r="B379" t="str">
            <v>Del.kraj.przeja</v>
          </cell>
          <cell r="C379">
            <v>0</v>
          </cell>
          <cell r="D379">
            <v>0</v>
          </cell>
          <cell r="E379">
            <v>0</v>
          </cell>
          <cell r="F379">
            <v>26731.58</v>
          </cell>
          <cell r="G379">
            <v>891.87</v>
          </cell>
          <cell r="H379">
            <v>25839.709999999901</v>
          </cell>
          <cell r="I379">
            <v>0</v>
          </cell>
          <cell r="J379">
            <v>25839.709999999901</v>
          </cell>
        </row>
        <row r="380">
          <cell r="A380" t="str">
            <v>4801100009</v>
          </cell>
          <cell r="B380" t="str">
            <v>Del.kraj.przej.</v>
          </cell>
          <cell r="C380">
            <v>0</v>
          </cell>
          <cell r="D380">
            <v>0</v>
          </cell>
          <cell r="E380">
            <v>0</v>
          </cell>
          <cell r="F380">
            <v>5834.6999999999898</v>
          </cell>
          <cell r="G380">
            <v>0</v>
          </cell>
          <cell r="H380">
            <v>5834.6999999999898</v>
          </cell>
          <cell r="I380">
            <v>0</v>
          </cell>
          <cell r="J380">
            <v>5834.6999999999898</v>
          </cell>
        </row>
        <row r="381">
          <cell r="A381" t="str">
            <v>4801200000</v>
          </cell>
          <cell r="B381" t="str">
            <v>Del.kraj.hotele</v>
          </cell>
          <cell r="C381">
            <v>0</v>
          </cell>
          <cell r="D381">
            <v>0</v>
          </cell>
          <cell r="E381">
            <v>0</v>
          </cell>
          <cell r="F381">
            <v>15477.43</v>
          </cell>
          <cell r="G381">
            <v>0</v>
          </cell>
          <cell r="H381">
            <v>15477.43</v>
          </cell>
          <cell r="I381">
            <v>0</v>
          </cell>
          <cell r="J381">
            <v>15477.43</v>
          </cell>
        </row>
        <row r="382">
          <cell r="A382" t="str">
            <v>4801200009</v>
          </cell>
          <cell r="B382" t="str">
            <v>Del.kraj.hotel</v>
          </cell>
          <cell r="C382">
            <v>0</v>
          </cell>
          <cell r="D382">
            <v>0</v>
          </cell>
          <cell r="E382">
            <v>0</v>
          </cell>
          <cell r="F382">
            <v>8882</v>
          </cell>
          <cell r="G382">
            <v>0</v>
          </cell>
          <cell r="H382">
            <v>8882</v>
          </cell>
          <cell r="I382">
            <v>0</v>
          </cell>
          <cell r="J382">
            <v>8882</v>
          </cell>
        </row>
        <row r="383">
          <cell r="A383" t="str">
            <v>4801300000</v>
          </cell>
          <cell r="B383" t="str">
            <v>Del.kraj.diety</v>
          </cell>
          <cell r="C383">
            <v>0</v>
          </cell>
          <cell r="D383">
            <v>0</v>
          </cell>
          <cell r="E383">
            <v>0</v>
          </cell>
          <cell r="F383">
            <v>9292.5</v>
          </cell>
          <cell r="G383">
            <v>810</v>
          </cell>
          <cell r="H383">
            <v>8482.5</v>
          </cell>
          <cell r="I383">
            <v>0</v>
          </cell>
          <cell r="J383">
            <v>8482.5</v>
          </cell>
        </row>
        <row r="384">
          <cell r="A384" t="str">
            <v>4801300009</v>
          </cell>
          <cell r="B384" t="str">
            <v>Del.kraj.diety</v>
          </cell>
          <cell r="C384">
            <v>0</v>
          </cell>
          <cell r="D384">
            <v>0</v>
          </cell>
          <cell r="E384">
            <v>0</v>
          </cell>
          <cell r="F384">
            <v>810</v>
          </cell>
          <cell r="G384">
            <v>0</v>
          </cell>
          <cell r="H384">
            <v>810</v>
          </cell>
          <cell r="I384">
            <v>0</v>
          </cell>
          <cell r="J384">
            <v>810</v>
          </cell>
        </row>
        <row r="385">
          <cell r="A385" t="str">
            <v>4801400009</v>
          </cell>
          <cell r="B385" t="str">
            <v>Del.kraj.poz.NK</v>
          </cell>
          <cell r="C385">
            <v>0</v>
          </cell>
          <cell r="D385">
            <v>0</v>
          </cell>
          <cell r="E385">
            <v>0</v>
          </cell>
          <cell r="F385">
            <v>24</v>
          </cell>
          <cell r="G385">
            <v>0</v>
          </cell>
          <cell r="H385">
            <v>24</v>
          </cell>
          <cell r="I385">
            <v>0</v>
          </cell>
          <cell r="J385">
            <v>24</v>
          </cell>
        </row>
        <row r="386">
          <cell r="A386" t="str">
            <v>4803110000</v>
          </cell>
          <cell r="B386" t="str">
            <v>Ubezp.majątkowe</v>
          </cell>
          <cell r="C386">
            <v>0</v>
          </cell>
          <cell r="D386">
            <v>0</v>
          </cell>
          <cell r="E386">
            <v>0</v>
          </cell>
          <cell r="F386">
            <v>124908.74</v>
          </cell>
          <cell r="G386">
            <v>99973.919999999896</v>
          </cell>
          <cell r="H386">
            <v>24934.82</v>
          </cell>
          <cell r="I386">
            <v>0</v>
          </cell>
          <cell r="J386">
            <v>24934.82</v>
          </cell>
        </row>
        <row r="387">
          <cell r="A387" t="str">
            <v>4803130000</v>
          </cell>
          <cell r="B387" t="str">
            <v>Ubezp.śr.transp</v>
          </cell>
          <cell r="C387">
            <v>0</v>
          </cell>
          <cell r="D387">
            <v>0</v>
          </cell>
          <cell r="E387">
            <v>0</v>
          </cell>
          <cell r="F387">
            <v>118670.66</v>
          </cell>
          <cell r="G387">
            <v>91875.259999999893</v>
          </cell>
          <cell r="H387">
            <v>26795.4</v>
          </cell>
          <cell r="I387">
            <v>0</v>
          </cell>
          <cell r="J387">
            <v>26795.4</v>
          </cell>
        </row>
        <row r="388">
          <cell r="A388" t="str">
            <v>4803200000</v>
          </cell>
          <cell r="B388" t="str">
            <v>Ubezpieczenia O</v>
          </cell>
          <cell r="C388">
            <v>0</v>
          </cell>
          <cell r="D388">
            <v>0</v>
          </cell>
          <cell r="E388">
            <v>0</v>
          </cell>
          <cell r="F388">
            <v>432179.41999999899</v>
          </cell>
          <cell r="G388">
            <v>352296.94</v>
          </cell>
          <cell r="H388">
            <v>79882.479999999894</v>
          </cell>
          <cell r="I388">
            <v>0</v>
          </cell>
          <cell r="J388">
            <v>79882.479999999894</v>
          </cell>
        </row>
        <row r="389">
          <cell r="A389" t="str">
            <v>4803200009</v>
          </cell>
          <cell r="B389" t="str">
            <v>Ubezp OC NKUP</v>
          </cell>
          <cell r="C389">
            <v>0</v>
          </cell>
          <cell r="D389">
            <v>0</v>
          </cell>
          <cell r="E389">
            <v>0</v>
          </cell>
          <cell r="F389">
            <v>10093</v>
          </cell>
          <cell r="G389">
            <v>8215.2299999999905</v>
          </cell>
          <cell r="H389">
            <v>1877.77</v>
          </cell>
          <cell r="I389">
            <v>0</v>
          </cell>
          <cell r="J389">
            <v>1877.77</v>
          </cell>
        </row>
        <row r="390">
          <cell r="A390" t="str">
            <v>4803300000</v>
          </cell>
          <cell r="B390" t="str">
            <v>Ubezp.pozostał.</v>
          </cell>
          <cell r="C390">
            <v>0</v>
          </cell>
          <cell r="D390">
            <v>0</v>
          </cell>
          <cell r="E390">
            <v>0</v>
          </cell>
          <cell r="F390">
            <v>63781.440000000002</v>
          </cell>
          <cell r="G390">
            <v>54536.62</v>
          </cell>
          <cell r="H390">
            <v>9244.8199999999906</v>
          </cell>
          <cell r="I390">
            <v>0</v>
          </cell>
          <cell r="J390">
            <v>9244.8199999999906</v>
          </cell>
        </row>
        <row r="391">
          <cell r="A391" t="str">
            <v>4804000000</v>
          </cell>
          <cell r="B391" t="str">
            <v>Koszty org.spot</v>
          </cell>
          <cell r="C391">
            <v>0</v>
          </cell>
          <cell r="D391">
            <v>0</v>
          </cell>
          <cell r="E391">
            <v>0</v>
          </cell>
          <cell r="F391">
            <v>1064.6400000000001</v>
          </cell>
          <cell r="G391">
            <v>532.32000000000005</v>
          </cell>
          <cell r="H391">
            <v>532.32000000000005</v>
          </cell>
          <cell r="I391">
            <v>0</v>
          </cell>
          <cell r="J391">
            <v>532.32000000000005</v>
          </cell>
        </row>
        <row r="392">
          <cell r="A392" t="str">
            <v>4805000009</v>
          </cell>
          <cell r="B392" t="str">
            <v>Skł na org NKUP</v>
          </cell>
          <cell r="C392">
            <v>0</v>
          </cell>
          <cell r="D392">
            <v>0</v>
          </cell>
          <cell r="E392">
            <v>0</v>
          </cell>
          <cell r="F392">
            <v>5425</v>
          </cell>
          <cell r="G392">
            <v>0</v>
          </cell>
          <cell r="H392">
            <v>5425</v>
          </cell>
          <cell r="I392">
            <v>0</v>
          </cell>
          <cell r="J392">
            <v>5425</v>
          </cell>
        </row>
        <row r="393">
          <cell r="A393" t="str">
            <v>4806100000</v>
          </cell>
          <cell r="B393" t="str">
            <v>Koszty reprezen</v>
          </cell>
          <cell r="C393">
            <v>0</v>
          </cell>
          <cell r="D393">
            <v>0</v>
          </cell>
          <cell r="E393">
            <v>0</v>
          </cell>
          <cell r="F393">
            <v>435.19</v>
          </cell>
          <cell r="G393">
            <v>435.19</v>
          </cell>
          <cell r="H393">
            <v>0</v>
          </cell>
          <cell r="I393">
            <v>0</v>
          </cell>
          <cell r="J393">
            <v>0</v>
          </cell>
        </row>
        <row r="394">
          <cell r="A394" t="str">
            <v>4806100009</v>
          </cell>
          <cell r="B394" t="str">
            <v>Koszty reprezen</v>
          </cell>
          <cell r="C394">
            <v>0</v>
          </cell>
          <cell r="D394">
            <v>0</v>
          </cell>
          <cell r="E394">
            <v>0</v>
          </cell>
          <cell r="F394">
            <v>2807.7199999999898</v>
          </cell>
          <cell r="G394">
            <v>0</v>
          </cell>
          <cell r="H394">
            <v>2807.7199999999898</v>
          </cell>
          <cell r="I394">
            <v>0</v>
          </cell>
          <cell r="J394">
            <v>2807.7199999999898</v>
          </cell>
        </row>
        <row r="395">
          <cell r="A395" t="str">
            <v>4806200000</v>
          </cell>
          <cell r="B395" t="str">
            <v>Koszty reklamy</v>
          </cell>
          <cell r="C395">
            <v>0</v>
          </cell>
          <cell r="D395">
            <v>0</v>
          </cell>
          <cell r="E395">
            <v>0</v>
          </cell>
          <cell r="F395">
            <v>1048.8499999999899</v>
          </cell>
          <cell r="G395">
            <v>0</v>
          </cell>
          <cell r="H395">
            <v>1048.8499999999899</v>
          </cell>
          <cell r="I395">
            <v>0</v>
          </cell>
          <cell r="J395">
            <v>1048.8499999999899</v>
          </cell>
        </row>
        <row r="396">
          <cell r="A396" t="str">
            <v>4811000000</v>
          </cell>
          <cell r="B396" t="str">
            <v>Wyn.umowy o zar</v>
          </cell>
          <cell r="C396">
            <v>0</v>
          </cell>
          <cell r="D396">
            <v>0</v>
          </cell>
          <cell r="E396">
            <v>0</v>
          </cell>
          <cell r="F396">
            <v>294389.07</v>
          </cell>
          <cell r="G396">
            <v>28728.299999999901</v>
          </cell>
          <cell r="H396">
            <v>265660.77</v>
          </cell>
          <cell r="I396">
            <v>0</v>
          </cell>
          <cell r="J396">
            <v>265660.77</v>
          </cell>
        </row>
        <row r="397">
          <cell r="A397" t="str">
            <v>4811000005</v>
          </cell>
          <cell r="B397" t="str">
            <v>Rez.umowy o zar</v>
          </cell>
          <cell r="C397">
            <v>0</v>
          </cell>
          <cell r="D397">
            <v>0</v>
          </cell>
          <cell r="E397">
            <v>0</v>
          </cell>
          <cell r="F397">
            <v>36003</v>
          </cell>
          <cell r="G397">
            <v>152182.20000000001</v>
          </cell>
          <cell r="H397">
            <v>0</v>
          </cell>
          <cell r="I397">
            <v>-116179.2</v>
          </cell>
          <cell r="J397">
            <v>-116179.2</v>
          </cell>
        </row>
        <row r="398">
          <cell r="A398" t="str">
            <v>4812000000</v>
          </cell>
          <cell r="B398" t="str">
            <v>Odszk.um.zakaz.</v>
          </cell>
          <cell r="C398">
            <v>0</v>
          </cell>
          <cell r="D398">
            <v>0</v>
          </cell>
          <cell r="E398">
            <v>0</v>
          </cell>
          <cell r="F398">
            <v>60005</v>
          </cell>
          <cell r="G398">
            <v>0</v>
          </cell>
          <cell r="H398">
            <v>60005</v>
          </cell>
          <cell r="I398">
            <v>0</v>
          </cell>
          <cell r="J398">
            <v>60005</v>
          </cell>
        </row>
        <row r="399">
          <cell r="A399" t="str">
            <v>4812000005</v>
          </cell>
          <cell r="B399" t="str">
            <v>Odszk.um.zakaz.</v>
          </cell>
          <cell r="C399">
            <v>0</v>
          </cell>
          <cell r="D399">
            <v>0</v>
          </cell>
          <cell r="E399">
            <v>0</v>
          </cell>
          <cell r="F399">
            <v>36003</v>
          </cell>
          <cell r="G399">
            <v>24002</v>
          </cell>
          <cell r="H399">
            <v>12001</v>
          </cell>
          <cell r="I399">
            <v>0</v>
          </cell>
          <cell r="J399">
            <v>12001</v>
          </cell>
        </row>
        <row r="400">
          <cell r="A400" t="str">
            <v>4823000000</v>
          </cell>
          <cell r="B400" t="str">
            <v>Ryczałty samoch</v>
          </cell>
          <cell r="C400">
            <v>0</v>
          </cell>
          <cell r="D400">
            <v>0</v>
          </cell>
          <cell r="E400">
            <v>0</v>
          </cell>
          <cell r="F400">
            <v>39241.230000000003</v>
          </cell>
          <cell r="G400">
            <v>0</v>
          </cell>
          <cell r="H400">
            <v>39241.230000000003</v>
          </cell>
          <cell r="I400">
            <v>0</v>
          </cell>
          <cell r="J400">
            <v>39241.230000000003</v>
          </cell>
        </row>
        <row r="401">
          <cell r="A401" t="str">
            <v>4890000005</v>
          </cell>
          <cell r="B401" t="str">
            <v>Poz.koszty rodz</v>
          </cell>
          <cell r="C401">
            <v>0</v>
          </cell>
          <cell r="D401">
            <v>0</v>
          </cell>
          <cell r="E401">
            <v>0</v>
          </cell>
          <cell r="F401">
            <v>106235.83</v>
          </cell>
          <cell r="G401">
            <v>218085.48</v>
          </cell>
          <cell r="H401">
            <v>0</v>
          </cell>
          <cell r="I401">
            <v>-111849.649999999</v>
          </cell>
          <cell r="J401">
            <v>-111849.649999999</v>
          </cell>
        </row>
        <row r="402">
          <cell r="A402" t="str">
            <v>4900000000</v>
          </cell>
          <cell r="B402" t="str">
            <v>Rozliczenie kos</v>
          </cell>
          <cell r="C402">
            <v>0</v>
          </cell>
          <cell r="D402">
            <v>0</v>
          </cell>
          <cell r="E402">
            <v>0</v>
          </cell>
          <cell r="F402">
            <v>462973.27</v>
          </cell>
          <cell r="G402">
            <v>101287351.76000001</v>
          </cell>
          <cell r="H402">
            <v>0</v>
          </cell>
          <cell r="I402">
            <v>-100824378.489999</v>
          </cell>
          <cell r="J402">
            <v>-100824378.489999</v>
          </cell>
        </row>
        <row r="403">
          <cell r="A403" t="str">
            <v>4900100000</v>
          </cell>
          <cell r="B403" t="str">
            <v>Rozl.kosz.prod.</v>
          </cell>
          <cell r="C403">
            <v>0</v>
          </cell>
          <cell r="D403">
            <v>0</v>
          </cell>
          <cell r="E403">
            <v>0</v>
          </cell>
          <cell r="F403">
            <v>17108321.440000001</v>
          </cell>
          <cell r="G403">
            <v>26793275.140000001</v>
          </cell>
          <cell r="H403">
            <v>0</v>
          </cell>
          <cell r="I403">
            <v>-9684953.6999999899</v>
          </cell>
          <cell r="J403">
            <v>-9684953.6999999899</v>
          </cell>
        </row>
        <row r="404">
          <cell r="A404" t="str">
            <v>4900200000</v>
          </cell>
          <cell r="B404" t="str">
            <v>Rozl.koszt.inwe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303.42</v>
          </cell>
          <cell r="H404">
            <v>0</v>
          </cell>
          <cell r="I404">
            <v>-303.42</v>
          </cell>
          <cell r="J404">
            <v>-303.42</v>
          </cell>
        </row>
        <row r="405">
          <cell r="A405" t="str">
            <v>4900400000</v>
          </cell>
          <cell r="B405" t="str">
            <v>Rozl.koszt.na P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10719.42</v>
          </cell>
          <cell r="H405">
            <v>0</v>
          </cell>
          <cell r="I405">
            <v>-10719.42</v>
          </cell>
          <cell r="J405">
            <v>-10719.42</v>
          </cell>
        </row>
        <row r="406">
          <cell r="A406" t="str">
            <v>4900500000</v>
          </cell>
          <cell r="B406" t="str">
            <v>Rozl.kosz.prod.</v>
          </cell>
          <cell r="C406">
            <v>0</v>
          </cell>
          <cell r="D406">
            <v>0</v>
          </cell>
          <cell r="E406">
            <v>0</v>
          </cell>
          <cell r="F406">
            <v>4580337.8099999903</v>
          </cell>
          <cell r="G406">
            <v>2713000.52</v>
          </cell>
          <cell r="H406">
            <v>1867337.29</v>
          </cell>
          <cell r="I406">
            <v>0</v>
          </cell>
          <cell r="J406">
            <v>1867337.29</v>
          </cell>
        </row>
        <row r="407">
          <cell r="A407" t="str">
            <v>6020300000</v>
          </cell>
          <cell r="B407" t="str">
            <v>PWT-Niezakoń.us</v>
          </cell>
          <cell r="C407">
            <v>304331.739999999</v>
          </cell>
          <cell r="D407">
            <v>0</v>
          </cell>
          <cell r="E407">
            <v>304331.739999999</v>
          </cell>
          <cell r="F407">
            <v>50294938.32</v>
          </cell>
          <cell r="G407">
            <v>40609984.6199999</v>
          </cell>
          <cell r="H407">
            <v>9989285.4399999902</v>
          </cell>
          <cell r="I407">
            <v>0</v>
          </cell>
          <cell r="J407">
            <v>9989285.4399999902</v>
          </cell>
        </row>
        <row r="408">
          <cell r="A408" t="str">
            <v>6100000000</v>
          </cell>
          <cell r="B408" t="str">
            <v>AP_WFróż.pod.bi</v>
          </cell>
          <cell r="C408">
            <v>599262.44999999902</v>
          </cell>
          <cell r="D408">
            <v>0</v>
          </cell>
          <cell r="E408">
            <v>599262.44999999902</v>
          </cell>
          <cell r="F408">
            <v>9177.20999999999</v>
          </cell>
          <cell r="G408">
            <v>0</v>
          </cell>
          <cell r="H408">
            <v>608439.66</v>
          </cell>
          <cell r="I408">
            <v>0</v>
          </cell>
          <cell r="J408">
            <v>608439.66</v>
          </cell>
        </row>
        <row r="409">
          <cell r="A409" t="str">
            <v>6100010000</v>
          </cell>
          <cell r="B409" t="str">
            <v>AP_WF.k.okr.nie</v>
          </cell>
          <cell r="C409">
            <v>655582.95999999903</v>
          </cell>
          <cell r="D409">
            <v>0</v>
          </cell>
          <cell r="E409">
            <v>655582.95999999903</v>
          </cell>
          <cell r="F409">
            <v>4113.01</v>
          </cell>
          <cell r="G409">
            <v>611739.68999999901</v>
          </cell>
          <cell r="H409">
            <v>47956.279999999897</v>
          </cell>
          <cell r="I409">
            <v>0</v>
          </cell>
          <cell r="J409">
            <v>47956.279999999897</v>
          </cell>
        </row>
        <row r="410">
          <cell r="A410" t="str">
            <v>6100020100</v>
          </cell>
          <cell r="B410" t="str">
            <v>AP_WFrez.odpr.e</v>
          </cell>
          <cell r="C410">
            <v>249971.7</v>
          </cell>
          <cell r="D410">
            <v>0</v>
          </cell>
          <cell r="E410">
            <v>249971.7</v>
          </cell>
          <cell r="F410">
            <v>12091.219999999899</v>
          </cell>
          <cell r="G410">
            <v>12189.639999999899</v>
          </cell>
          <cell r="H410">
            <v>249873.28</v>
          </cell>
          <cell r="I410">
            <v>0</v>
          </cell>
          <cell r="J410">
            <v>249873.28</v>
          </cell>
        </row>
        <row r="411">
          <cell r="A411" t="str">
            <v>6100020600</v>
          </cell>
          <cell r="B411" t="str">
            <v>AP_WFrez.jubile</v>
          </cell>
          <cell r="C411">
            <v>2428683.3799999901</v>
          </cell>
          <cell r="D411">
            <v>0</v>
          </cell>
          <cell r="E411">
            <v>2428683.3799999901</v>
          </cell>
          <cell r="F411">
            <v>47942.51</v>
          </cell>
          <cell r="G411">
            <v>116333.2</v>
          </cell>
          <cell r="H411">
            <v>2360292.6899999902</v>
          </cell>
          <cell r="I411">
            <v>0</v>
          </cell>
          <cell r="J411">
            <v>2360292.6899999902</v>
          </cell>
        </row>
        <row r="412">
          <cell r="A412" t="str">
            <v>6100050000</v>
          </cell>
          <cell r="B412" t="str">
            <v>AP_WFpremia pra</v>
          </cell>
          <cell r="C412">
            <v>755798.41</v>
          </cell>
          <cell r="D412">
            <v>0</v>
          </cell>
          <cell r="E412">
            <v>755798.41</v>
          </cell>
          <cell r="F412">
            <v>607977.60999999905</v>
          </cell>
          <cell r="G412">
            <v>825291.8</v>
          </cell>
          <cell r="H412">
            <v>538484.21999999904</v>
          </cell>
          <cell r="I412">
            <v>0</v>
          </cell>
          <cell r="J412">
            <v>538484.21999999904</v>
          </cell>
        </row>
        <row r="413">
          <cell r="A413" t="str">
            <v>6100060000</v>
          </cell>
          <cell r="B413" t="str">
            <v>AP_WFrez.na url</v>
          </cell>
          <cell r="C413">
            <v>468134.59</v>
          </cell>
          <cell r="D413">
            <v>0</v>
          </cell>
          <cell r="E413">
            <v>468134.59</v>
          </cell>
          <cell r="F413">
            <v>0</v>
          </cell>
          <cell r="G413">
            <v>0</v>
          </cell>
          <cell r="H413">
            <v>468134.59</v>
          </cell>
          <cell r="I413">
            <v>0</v>
          </cell>
          <cell r="J413">
            <v>468134.59</v>
          </cell>
        </row>
        <row r="414">
          <cell r="A414" t="str">
            <v>6100080000</v>
          </cell>
          <cell r="B414" t="str">
            <v>AP_WFróż.pod.bi</v>
          </cell>
          <cell r="C414">
            <v>7129266.4500000002</v>
          </cell>
          <cell r="D414">
            <v>0</v>
          </cell>
          <cell r="E414">
            <v>7129266.4500000002</v>
          </cell>
          <cell r="F414">
            <v>650.28999999999905</v>
          </cell>
          <cell r="G414">
            <v>395.25999999999902</v>
          </cell>
          <cell r="H414">
            <v>7129521.4800000004</v>
          </cell>
          <cell r="I414">
            <v>0</v>
          </cell>
          <cell r="J414">
            <v>7129521.4800000004</v>
          </cell>
        </row>
        <row r="415">
          <cell r="A415" t="str">
            <v>6100090000</v>
          </cell>
          <cell r="B415" t="str">
            <v>AP_WFr.pod.bil.</v>
          </cell>
          <cell r="C415">
            <v>46996.32</v>
          </cell>
          <cell r="D415">
            <v>0</v>
          </cell>
          <cell r="E415">
            <v>46996.32</v>
          </cell>
          <cell r="F415">
            <v>9767.4899999999907</v>
          </cell>
          <cell r="G415">
            <v>34470.65</v>
          </cell>
          <cell r="H415">
            <v>22293.16</v>
          </cell>
          <cell r="I415">
            <v>0</v>
          </cell>
          <cell r="J415">
            <v>22293.16</v>
          </cell>
        </row>
        <row r="416">
          <cell r="A416" t="str">
            <v>6100100000</v>
          </cell>
          <cell r="B416" t="str">
            <v>AP_WFr.pod.bil.</v>
          </cell>
          <cell r="C416">
            <v>277598.21999999898</v>
          </cell>
          <cell r="D416">
            <v>0</v>
          </cell>
          <cell r="E416">
            <v>277598.21999999898</v>
          </cell>
          <cell r="F416">
            <v>8704.3199999999906</v>
          </cell>
          <cell r="G416">
            <v>7981.56</v>
          </cell>
          <cell r="H416">
            <v>278320.97999999899</v>
          </cell>
          <cell r="I416">
            <v>0</v>
          </cell>
          <cell r="J416">
            <v>278320.97999999899</v>
          </cell>
        </row>
        <row r="417">
          <cell r="A417" t="str">
            <v>6100110000</v>
          </cell>
          <cell r="B417" t="str">
            <v>AP_WFwyn.swiad.</v>
          </cell>
          <cell r="C417">
            <v>1265649.1399999899</v>
          </cell>
          <cell r="D417">
            <v>0</v>
          </cell>
          <cell r="E417">
            <v>1265649.1399999899</v>
          </cell>
          <cell r="F417">
            <v>445961.15</v>
          </cell>
          <cell r="G417">
            <v>18583.77</v>
          </cell>
          <cell r="H417">
            <v>1693026.52</v>
          </cell>
          <cell r="I417">
            <v>0</v>
          </cell>
          <cell r="J417">
            <v>1693026.52</v>
          </cell>
        </row>
        <row r="418">
          <cell r="A418" t="str">
            <v>6100120000</v>
          </cell>
          <cell r="B418" t="str">
            <v>AP_WFstraty pod</v>
          </cell>
          <cell r="C418">
            <v>0</v>
          </cell>
          <cell r="D418">
            <v>0</v>
          </cell>
          <cell r="E418">
            <v>0</v>
          </cell>
          <cell r="F418">
            <v>583806.22999999905</v>
          </cell>
          <cell r="G418">
            <v>583806.22999999905</v>
          </cell>
          <cell r="H418">
            <v>0</v>
          </cell>
          <cell r="I418">
            <v>0</v>
          </cell>
          <cell r="J418">
            <v>0</v>
          </cell>
        </row>
        <row r="419">
          <cell r="A419" t="str">
            <v>6100170000</v>
          </cell>
          <cell r="B419" t="str">
            <v>AP_WF poz.rez.b</v>
          </cell>
          <cell r="C419">
            <v>709412.27</v>
          </cell>
          <cell r="D419">
            <v>0</v>
          </cell>
          <cell r="E419">
            <v>709412.27</v>
          </cell>
          <cell r="F419">
            <v>236102.6</v>
          </cell>
          <cell r="G419">
            <v>356264.78999999899</v>
          </cell>
          <cell r="H419">
            <v>589250.07999999903</v>
          </cell>
          <cell r="I419">
            <v>0</v>
          </cell>
          <cell r="J419">
            <v>589250.07999999903</v>
          </cell>
        </row>
        <row r="420">
          <cell r="A420" t="str">
            <v>6100190000</v>
          </cell>
          <cell r="B420" t="str">
            <v>AP_WF-doszac.ko</v>
          </cell>
          <cell r="C420">
            <v>80853.419999999896</v>
          </cell>
          <cell r="D420">
            <v>0</v>
          </cell>
          <cell r="E420">
            <v>80853.419999999896</v>
          </cell>
          <cell r="F420">
            <v>0</v>
          </cell>
          <cell r="G420">
            <v>0</v>
          </cell>
          <cell r="H420">
            <v>80853.419999999896</v>
          </cell>
          <cell r="I420">
            <v>0</v>
          </cell>
          <cell r="J420">
            <v>80853.419999999896</v>
          </cell>
        </row>
        <row r="421">
          <cell r="A421" t="str">
            <v>6100230000</v>
          </cell>
          <cell r="B421" t="str">
            <v>AP_WF-pozostałe</v>
          </cell>
          <cell r="C421">
            <v>0</v>
          </cell>
          <cell r="D421">
            <v>0</v>
          </cell>
          <cell r="E421">
            <v>0</v>
          </cell>
          <cell r="F421">
            <v>83249.119999999893</v>
          </cell>
          <cell r="G421">
            <v>83249.119999999893</v>
          </cell>
          <cell r="H421">
            <v>0</v>
          </cell>
          <cell r="I421">
            <v>0</v>
          </cell>
          <cell r="J421">
            <v>0</v>
          </cell>
        </row>
        <row r="422">
          <cell r="A422" t="str">
            <v>6100300000</v>
          </cell>
          <cell r="B422" t="str">
            <v>Akt pod_leasing</v>
          </cell>
          <cell r="C422">
            <v>1390386</v>
          </cell>
          <cell r="D422">
            <v>0</v>
          </cell>
          <cell r="E422">
            <v>1390386</v>
          </cell>
          <cell r="F422">
            <v>0</v>
          </cell>
          <cell r="G422">
            <v>40770.44</v>
          </cell>
          <cell r="H422">
            <v>1349615.56</v>
          </cell>
          <cell r="I422">
            <v>0</v>
          </cell>
          <cell r="J422">
            <v>1349615.56</v>
          </cell>
        </row>
        <row r="423">
          <cell r="A423" t="str">
            <v>6101020000</v>
          </cell>
          <cell r="B423" t="str">
            <v>AP_ICD_Z/Sakt.s</v>
          </cell>
          <cell r="C423">
            <v>103921.47</v>
          </cell>
          <cell r="D423">
            <v>0</v>
          </cell>
          <cell r="E423">
            <v>103921.47</v>
          </cell>
          <cell r="F423">
            <v>0</v>
          </cell>
          <cell r="G423">
            <v>0</v>
          </cell>
          <cell r="H423">
            <v>103921.47</v>
          </cell>
          <cell r="I423">
            <v>0</v>
          </cell>
          <cell r="J423">
            <v>103921.47</v>
          </cell>
        </row>
        <row r="424">
          <cell r="A424" t="str">
            <v>6101030000</v>
          </cell>
          <cell r="B424" t="str">
            <v>AP_ICD_Z/Sakt.i</v>
          </cell>
          <cell r="C424">
            <v>299234.12</v>
          </cell>
          <cell r="D424">
            <v>0</v>
          </cell>
          <cell r="E424">
            <v>299234.12</v>
          </cell>
          <cell r="F424">
            <v>0</v>
          </cell>
          <cell r="G424">
            <v>0</v>
          </cell>
          <cell r="H424">
            <v>299234.12</v>
          </cell>
          <cell r="I424">
            <v>0</v>
          </cell>
          <cell r="J424">
            <v>299234.12</v>
          </cell>
        </row>
        <row r="425">
          <cell r="A425" t="str">
            <v>6410100000</v>
          </cell>
          <cell r="B425" t="str">
            <v>RMK krót.ubezp.</v>
          </cell>
          <cell r="C425">
            <v>0</v>
          </cell>
          <cell r="D425">
            <v>0</v>
          </cell>
          <cell r="E425">
            <v>0</v>
          </cell>
          <cell r="F425">
            <v>37519.550000000003</v>
          </cell>
          <cell r="G425">
            <v>24934.82</v>
          </cell>
          <cell r="H425">
            <v>12584.73</v>
          </cell>
          <cell r="I425">
            <v>0</v>
          </cell>
          <cell r="J425">
            <v>12584.73</v>
          </cell>
        </row>
        <row r="426">
          <cell r="A426" t="str">
            <v>6410200000</v>
          </cell>
          <cell r="B426" t="str">
            <v>RMK krót.Ubezp.</v>
          </cell>
          <cell r="C426">
            <v>14646.67</v>
          </cell>
          <cell r="D426">
            <v>0</v>
          </cell>
          <cell r="E426">
            <v>14646.67</v>
          </cell>
          <cell r="F426">
            <v>132074.109999999</v>
          </cell>
          <cell r="G426">
            <v>88801.869999999893</v>
          </cell>
          <cell r="H426">
            <v>57918.91</v>
          </cell>
          <cell r="I426">
            <v>0</v>
          </cell>
          <cell r="J426">
            <v>57918.91</v>
          </cell>
        </row>
        <row r="427">
          <cell r="A427" t="str">
            <v>6410300000</v>
          </cell>
          <cell r="B427" t="str">
            <v>RMK kr.ubez.kom</v>
          </cell>
          <cell r="C427">
            <v>0</v>
          </cell>
          <cell r="D427">
            <v>0</v>
          </cell>
          <cell r="E427">
            <v>0</v>
          </cell>
          <cell r="F427">
            <v>34244.089999999902</v>
          </cell>
          <cell r="G427">
            <v>22805.040000000001</v>
          </cell>
          <cell r="H427">
            <v>11439.049999999899</v>
          </cell>
          <cell r="I427">
            <v>0</v>
          </cell>
          <cell r="J427">
            <v>11439.049999999899</v>
          </cell>
        </row>
        <row r="428">
          <cell r="A428" t="str">
            <v>6410400000</v>
          </cell>
          <cell r="B428" t="str">
            <v>RMK krót.ubezp.</v>
          </cell>
          <cell r="C428">
            <v>5470.5</v>
          </cell>
          <cell r="D428">
            <v>0</v>
          </cell>
          <cell r="E428">
            <v>5470.5</v>
          </cell>
          <cell r="F428">
            <v>22645.9</v>
          </cell>
          <cell r="G428">
            <v>9244.8199999999906</v>
          </cell>
          <cell r="H428">
            <v>18871.580000000002</v>
          </cell>
          <cell r="I428">
            <v>0</v>
          </cell>
          <cell r="J428">
            <v>18871.580000000002</v>
          </cell>
        </row>
        <row r="429">
          <cell r="A429" t="str">
            <v>6410500000</v>
          </cell>
          <cell r="B429" t="str">
            <v>RMKkrót.usł.inf</v>
          </cell>
          <cell r="C429">
            <v>40632.550000000003</v>
          </cell>
          <cell r="D429">
            <v>0</v>
          </cell>
          <cell r="E429">
            <v>40632.550000000003</v>
          </cell>
          <cell r="F429">
            <v>409078.03</v>
          </cell>
          <cell r="G429">
            <v>357063.45</v>
          </cell>
          <cell r="H429">
            <v>92647.13</v>
          </cell>
          <cell r="I429">
            <v>0</v>
          </cell>
          <cell r="J429">
            <v>92647.13</v>
          </cell>
        </row>
        <row r="430">
          <cell r="A430" t="str">
            <v>6410700000</v>
          </cell>
          <cell r="B430" t="str">
            <v>RMK krót.usł.te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</row>
        <row r="431">
          <cell r="A431" t="str">
            <v>6411200000</v>
          </cell>
          <cell r="B431" t="str">
            <v>RMKkrót.wydaw.p</v>
          </cell>
          <cell r="C431">
            <v>7180.21</v>
          </cell>
          <cell r="D431">
            <v>0</v>
          </cell>
          <cell r="E431">
            <v>7180.21</v>
          </cell>
          <cell r="F431">
            <v>49385.419999999896</v>
          </cell>
          <cell r="G431">
            <v>50730.639999999898</v>
          </cell>
          <cell r="H431">
            <v>5834.9899999999898</v>
          </cell>
          <cell r="I431">
            <v>0</v>
          </cell>
          <cell r="J431">
            <v>5834.9899999999898</v>
          </cell>
        </row>
        <row r="432">
          <cell r="A432" t="str">
            <v>6411400000</v>
          </cell>
          <cell r="B432" t="str">
            <v>RMK krót.szkole</v>
          </cell>
          <cell r="C432">
            <v>0</v>
          </cell>
          <cell r="D432">
            <v>0</v>
          </cell>
          <cell r="E432">
            <v>0</v>
          </cell>
          <cell r="F432">
            <v>2100</v>
          </cell>
          <cell r="G432">
            <v>0</v>
          </cell>
          <cell r="H432">
            <v>2100</v>
          </cell>
          <cell r="I432">
            <v>0</v>
          </cell>
          <cell r="J432">
            <v>2100</v>
          </cell>
        </row>
        <row r="433">
          <cell r="A433" t="str">
            <v>6412100000</v>
          </cell>
          <cell r="B433" t="str">
            <v>RMKk.pod.środ.t</v>
          </cell>
          <cell r="C433">
            <v>0</v>
          </cell>
          <cell r="D433">
            <v>0</v>
          </cell>
          <cell r="E433">
            <v>0</v>
          </cell>
          <cell r="F433">
            <v>15093.53</v>
          </cell>
          <cell r="G433">
            <v>15093.53</v>
          </cell>
          <cell r="H433">
            <v>0</v>
          </cell>
          <cell r="I433">
            <v>0</v>
          </cell>
          <cell r="J433">
            <v>0</v>
          </cell>
        </row>
        <row r="434">
          <cell r="A434" t="str">
            <v>6412500000</v>
          </cell>
          <cell r="B434" t="str">
            <v>RMK krót.rozli.</v>
          </cell>
          <cell r="C434">
            <v>0</v>
          </cell>
          <cell r="D434">
            <v>0</v>
          </cell>
          <cell r="E434">
            <v>0</v>
          </cell>
          <cell r="F434">
            <v>3126098.91</v>
          </cell>
          <cell r="G434">
            <v>2084065.51</v>
          </cell>
          <cell r="H434">
            <v>1042033.4</v>
          </cell>
          <cell r="I434">
            <v>0</v>
          </cell>
          <cell r="J434">
            <v>1042033.4</v>
          </cell>
        </row>
        <row r="435">
          <cell r="A435" t="str">
            <v>6419900000</v>
          </cell>
          <cell r="B435" t="str">
            <v>RMK krót_Pozost</v>
          </cell>
          <cell r="C435">
            <v>9266.44</v>
          </cell>
          <cell r="D435">
            <v>0</v>
          </cell>
          <cell r="E435">
            <v>9266.44</v>
          </cell>
          <cell r="F435">
            <v>114187.55</v>
          </cell>
          <cell r="G435">
            <v>108629.67</v>
          </cell>
          <cell r="H435">
            <v>14824.32</v>
          </cell>
          <cell r="I435">
            <v>0</v>
          </cell>
          <cell r="J435">
            <v>14824.32</v>
          </cell>
        </row>
        <row r="436">
          <cell r="A436" t="str">
            <v>6510990000</v>
          </cell>
          <cell r="B436" t="str">
            <v>Inne RM krót.po</v>
          </cell>
          <cell r="C436">
            <v>3047048.79</v>
          </cell>
          <cell r="D436">
            <v>0</v>
          </cell>
          <cell r="E436">
            <v>3047048.79</v>
          </cell>
          <cell r="F436">
            <v>2336896.6099999901</v>
          </cell>
          <cell r="G436">
            <v>4711324.0099999905</v>
          </cell>
          <cell r="H436">
            <v>672621.39</v>
          </cell>
          <cell r="I436">
            <v>0</v>
          </cell>
          <cell r="J436">
            <v>672621.39</v>
          </cell>
        </row>
        <row r="437">
          <cell r="A437" t="str">
            <v>7135000000</v>
          </cell>
          <cell r="B437" t="str">
            <v>S.usł.najmu i d</v>
          </cell>
          <cell r="C437">
            <v>0</v>
          </cell>
          <cell r="D437">
            <v>0</v>
          </cell>
          <cell r="E437">
            <v>0</v>
          </cell>
          <cell r="F437">
            <v>217803.92</v>
          </cell>
          <cell r="G437">
            <v>435607.84</v>
          </cell>
          <cell r="H437">
            <v>0</v>
          </cell>
          <cell r="I437">
            <v>-217803.92</v>
          </cell>
          <cell r="J437">
            <v>-217803.92</v>
          </cell>
        </row>
        <row r="438">
          <cell r="A438" t="str">
            <v>7139090005</v>
          </cell>
          <cell r="B438" t="str">
            <v>P.sprzed.usł.do</v>
          </cell>
          <cell r="C438">
            <v>0</v>
          </cell>
          <cell r="D438">
            <v>0</v>
          </cell>
          <cell r="E438">
            <v>0</v>
          </cell>
          <cell r="F438">
            <v>3082627.89</v>
          </cell>
          <cell r="G438">
            <v>1108323.3600000001</v>
          </cell>
          <cell r="H438">
            <v>1974304.53</v>
          </cell>
          <cell r="I438">
            <v>0</v>
          </cell>
          <cell r="J438">
            <v>1974304.53</v>
          </cell>
        </row>
        <row r="439">
          <cell r="A439" t="str">
            <v>7139900000</v>
          </cell>
          <cell r="B439" t="str">
            <v>P.sprzed.poz.us</v>
          </cell>
          <cell r="C439">
            <v>0</v>
          </cell>
          <cell r="D439">
            <v>0</v>
          </cell>
          <cell r="E439">
            <v>0</v>
          </cell>
          <cell r="F439">
            <v>4436741.5899999896</v>
          </cell>
          <cell r="G439">
            <v>109124620.72</v>
          </cell>
          <cell r="H439">
            <v>0</v>
          </cell>
          <cell r="I439">
            <v>-104687879.13</v>
          </cell>
          <cell r="J439">
            <v>-104687879.13</v>
          </cell>
        </row>
        <row r="440">
          <cell r="A440" t="str">
            <v>7139900005</v>
          </cell>
          <cell r="B440" t="str">
            <v>Sprz.poz.usług_</v>
          </cell>
          <cell r="C440">
            <v>0</v>
          </cell>
          <cell r="D440">
            <v>0</v>
          </cell>
          <cell r="E440">
            <v>0</v>
          </cell>
          <cell r="F440">
            <v>3566000</v>
          </cell>
          <cell r="G440">
            <v>2150000</v>
          </cell>
          <cell r="H440">
            <v>1416000</v>
          </cell>
          <cell r="I440">
            <v>0</v>
          </cell>
          <cell r="J440">
            <v>1416000</v>
          </cell>
        </row>
        <row r="441">
          <cell r="A441" t="str">
            <v>7139900009</v>
          </cell>
          <cell r="B441" t="str">
            <v>P.sprzed.poz.us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144222.17000000001</v>
          </cell>
          <cell r="H441">
            <v>0</v>
          </cell>
          <cell r="I441">
            <v>-144222.17000000001</v>
          </cell>
          <cell r="J441">
            <v>-144222.17000000001</v>
          </cell>
        </row>
        <row r="442">
          <cell r="A442" t="str">
            <v>7148900000</v>
          </cell>
          <cell r="B442" t="str">
            <v>P.Sprz.pozos.ma</v>
          </cell>
          <cell r="C442">
            <v>0</v>
          </cell>
          <cell r="D442">
            <v>0</v>
          </cell>
          <cell r="E442">
            <v>0</v>
          </cell>
          <cell r="F442">
            <v>1237.1500000000001</v>
          </cell>
          <cell r="G442">
            <v>29121.93</v>
          </cell>
          <cell r="H442">
            <v>0</v>
          </cell>
          <cell r="I442">
            <v>-27884.779999999901</v>
          </cell>
          <cell r="J442">
            <v>-27884.779999999901</v>
          </cell>
        </row>
        <row r="443">
          <cell r="A443" t="str">
            <v>7239090005</v>
          </cell>
          <cell r="B443" t="str">
            <v>KS usług - dosz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2618454.89</v>
          </cell>
          <cell r="H443">
            <v>0</v>
          </cell>
          <cell r="I443">
            <v>-2618454.89</v>
          </cell>
          <cell r="J443">
            <v>-2618454.89</v>
          </cell>
        </row>
        <row r="444">
          <cell r="A444" t="str">
            <v>7239900000</v>
          </cell>
          <cell r="B444" t="str">
            <v>KS pozostałych</v>
          </cell>
          <cell r="C444">
            <v>0</v>
          </cell>
          <cell r="D444">
            <v>0</v>
          </cell>
          <cell r="E444">
            <v>0</v>
          </cell>
          <cell r="F444">
            <v>91125139.209999904</v>
          </cell>
          <cell r="G444">
            <v>426970.27</v>
          </cell>
          <cell r="H444">
            <v>90698168.939999893</v>
          </cell>
          <cell r="I444">
            <v>0</v>
          </cell>
          <cell r="J444">
            <v>90698168.939999893</v>
          </cell>
        </row>
        <row r="445">
          <cell r="A445" t="str">
            <v>7246500000</v>
          </cell>
          <cell r="B445" t="str">
            <v>W.sprz.mat.zbęd</v>
          </cell>
          <cell r="C445">
            <v>0</v>
          </cell>
          <cell r="D445">
            <v>0</v>
          </cell>
          <cell r="E445">
            <v>0</v>
          </cell>
          <cell r="F445">
            <v>27200.54</v>
          </cell>
          <cell r="G445">
            <v>0</v>
          </cell>
          <cell r="H445">
            <v>27200.54</v>
          </cell>
          <cell r="I445">
            <v>0</v>
          </cell>
          <cell r="J445">
            <v>27200.54</v>
          </cell>
        </row>
        <row r="446">
          <cell r="A446" t="str">
            <v>7270000000</v>
          </cell>
          <cell r="B446" t="str">
            <v>Koszty ogól.zar</v>
          </cell>
          <cell r="C446">
            <v>0</v>
          </cell>
          <cell r="D446">
            <v>0</v>
          </cell>
          <cell r="E446">
            <v>0</v>
          </cell>
          <cell r="F446">
            <v>12875213.07</v>
          </cell>
          <cell r="G446">
            <v>1997885.9199999899</v>
          </cell>
          <cell r="H446">
            <v>10877327.15</v>
          </cell>
          <cell r="I446">
            <v>0</v>
          </cell>
          <cell r="J446">
            <v>10877327.15</v>
          </cell>
        </row>
        <row r="447">
          <cell r="A447" t="str">
            <v>7500000050</v>
          </cell>
          <cell r="B447" t="str">
            <v>PF Ods rach ban</v>
          </cell>
          <cell r="C447">
            <v>0</v>
          </cell>
          <cell r="D447">
            <v>0</v>
          </cell>
          <cell r="E447">
            <v>0</v>
          </cell>
          <cell r="F447">
            <v>0.08</v>
          </cell>
          <cell r="G447">
            <v>2.1299999999999901</v>
          </cell>
          <cell r="H447">
            <v>0</v>
          </cell>
          <cell r="I447">
            <v>-2.0499999999999901</v>
          </cell>
          <cell r="J447">
            <v>-2.0499999999999901</v>
          </cell>
        </row>
        <row r="448">
          <cell r="A448" t="str">
            <v>7500001050</v>
          </cell>
          <cell r="B448" t="str">
            <v>PF Ods cashpool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 t="str">
            <v>7500170000</v>
          </cell>
          <cell r="B449" t="str">
            <v>PF Ods na.C.Poo</v>
          </cell>
          <cell r="C449">
            <v>0</v>
          </cell>
          <cell r="D449">
            <v>0</v>
          </cell>
          <cell r="E449">
            <v>0</v>
          </cell>
          <cell r="F449">
            <v>7.62</v>
          </cell>
          <cell r="G449">
            <v>7861.6199999999899</v>
          </cell>
          <cell r="H449">
            <v>0</v>
          </cell>
          <cell r="I449">
            <v>-7854</v>
          </cell>
          <cell r="J449">
            <v>-7854</v>
          </cell>
        </row>
        <row r="450">
          <cell r="A450" t="str">
            <v>7500170009</v>
          </cell>
          <cell r="B450" t="str">
            <v>PF Ods na.C.Poo</v>
          </cell>
          <cell r="C450">
            <v>0</v>
          </cell>
          <cell r="D450">
            <v>0</v>
          </cell>
          <cell r="E450">
            <v>0</v>
          </cell>
          <cell r="F450">
            <v>11944</v>
          </cell>
          <cell r="G450">
            <v>16145.37</v>
          </cell>
          <cell r="H450">
            <v>0</v>
          </cell>
          <cell r="I450">
            <v>-4201.3699999999899</v>
          </cell>
          <cell r="J450">
            <v>-4201.3699999999899</v>
          </cell>
        </row>
        <row r="451">
          <cell r="A451" t="str">
            <v>7500170100</v>
          </cell>
          <cell r="B451" t="str">
            <v>PF CP rozl korz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407.14999999999901</v>
          </cell>
          <cell r="H451">
            <v>0</v>
          </cell>
          <cell r="I451">
            <v>-407.14999999999901</v>
          </cell>
          <cell r="J451">
            <v>-407.14999999999901</v>
          </cell>
        </row>
        <row r="452">
          <cell r="A452" t="str">
            <v>7500170109</v>
          </cell>
          <cell r="B452" t="str">
            <v>PF CP rozl korz</v>
          </cell>
          <cell r="C452">
            <v>0</v>
          </cell>
          <cell r="D452">
            <v>0</v>
          </cell>
          <cell r="E452">
            <v>0</v>
          </cell>
          <cell r="F452">
            <v>407.14999999999901</v>
          </cell>
          <cell r="G452">
            <v>407.14999999999901</v>
          </cell>
          <cell r="H452">
            <v>0</v>
          </cell>
          <cell r="I452">
            <v>0</v>
          </cell>
          <cell r="J452">
            <v>0</v>
          </cell>
        </row>
        <row r="453">
          <cell r="A453" t="str">
            <v>7501090059</v>
          </cell>
          <cell r="B453" t="str">
            <v>PF Ods budż zwr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74</v>
          </cell>
          <cell r="H453">
            <v>0</v>
          </cell>
          <cell r="I453">
            <v>-74</v>
          </cell>
          <cell r="J453">
            <v>-74</v>
          </cell>
        </row>
        <row r="454">
          <cell r="A454" t="str">
            <v>7530120059</v>
          </cell>
          <cell r="B454" t="str">
            <v>PF Dod RK nal h</v>
          </cell>
          <cell r="C454">
            <v>0</v>
          </cell>
          <cell r="D454">
            <v>0</v>
          </cell>
          <cell r="E454">
            <v>0</v>
          </cell>
          <cell r="F454">
            <v>2.62</v>
          </cell>
          <cell r="G454">
            <v>0</v>
          </cell>
          <cell r="H454">
            <v>2.62</v>
          </cell>
          <cell r="I454">
            <v>0</v>
          </cell>
          <cell r="J454">
            <v>2.62</v>
          </cell>
        </row>
        <row r="455">
          <cell r="A455" t="str">
            <v>7530699050</v>
          </cell>
          <cell r="B455" t="str">
            <v>PF Dod RK p. zo</v>
          </cell>
          <cell r="C455">
            <v>0</v>
          </cell>
          <cell r="D455">
            <v>0</v>
          </cell>
          <cell r="E455">
            <v>0</v>
          </cell>
          <cell r="F455">
            <v>628.83000000000004</v>
          </cell>
          <cell r="G455">
            <v>1860.3299999999899</v>
          </cell>
          <cell r="H455">
            <v>0</v>
          </cell>
          <cell r="I455">
            <v>-1231.5</v>
          </cell>
          <cell r="J455">
            <v>-1231.5</v>
          </cell>
        </row>
        <row r="456">
          <cell r="A456" t="str">
            <v>7550640000</v>
          </cell>
          <cell r="B456" t="str">
            <v>KF Ods zob leas</v>
          </cell>
          <cell r="C456">
            <v>0</v>
          </cell>
          <cell r="D456">
            <v>0</v>
          </cell>
          <cell r="E456">
            <v>0</v>
          </cell>
          <cell r="F456">
            <v>714.92999999999904</v>
          </cell>
          <cell r="G456">
            <v>0</v>
          </cell>
          <cell r="H456">
            <v>714.92999999999904</v>
          </cell>
          <cell r="I456">
            <v>0</v>
          </cell>
          <cell r="J456">
            <v>714.92999999999904</v>
          </cell>
        </row>
        <row r="457">
          <cell r="A457" t="str">
            <v>7550640009</v>
          </cell>
          <cell r="B457" t="str">
            <v>KF Ods zob leas</v>
          </cell>
          <cell r="C457">
            <v>0</v>
          </cell>
          <cell r="D457">
            <v>0</v>
          </cell>
          <cell r="E457">
            <v>0</v>
          </cell>
          <cell r="F457">
            <v>202696.209999999</v>
          </cell>
          <cell r="G457">
            <v>0</v>
          </cell>
          <cell r="H457">
            <v>202696.209999999</v>
          </cell>
          <cell r="I457">
            <v>0</v>
          </cell>
          <cell r="J457">
            <v>202696.209999999</v>
          </cell>
        </row>
        <row r="458">
          <cell r="A458" t="str">
            <v>7550640059</v>
          </cell>
          <cell r="B458" t="str">
            <v>KF Ods zob leas</v>
          </cell>
          <cell r="C458">
            <v>0</v>
          </cell>
          <cell r="D458">
            <v>0</v>
          </cell>
          <cell r="E458">
            <v>0</v>
          </cell>
          <cell r="F458">
            <v>12198.33</v>
          </cell>
          <cell r="G458">
            <v>0</v>
          </cell>
          <cell r="H458">
            <v>12198.33</v>
          </cell>
          <cell r="I458">
            <v>0</v>
          </cell>
          <cell r="J458">
            <v>12198.33</v>
          </cell>
        </row>
        <row r="459">
          <cell r="A459" t="str">
            <v>7550654009</v>
          </cell>
          <cell r="B459" t="str">
            <v>KF Ods od poż</v>
          </cell>
          <cell r="C459">
            <v>0</v>
          </cell>
          <cell r="D459">
            <v>0</v>
          </cell>
          <cell r="E459">
            <v>0</v>
          </cell>
          <cell r="F459">
            <v>8829.95999999999</v>
          </cell>
          <cell r="G459">
            <v>1.46</v>
          </cell>
          <cell r="H459">
            <v>8828.5</v>
          </cell>
          <cell r="I459">
            <v>0</v>
          </cell>
          <cell r="J459">
            <v>8828.5</v>
          </cell>
        </row>
        <row r="460">
          <cell r="A460" t="str">
            <v>7550656000</v>
          </cell>
          <cell r="B460" t="str">
            <v>KF Ods zo.C.Poo</v>
          </cell>
          <cell r="C460">
            <v>0</v>
          </cell>
          <cell r="D460">
            <v>0</v>
          </cell>
          <cell r="E460">
            <v>0</v>
          </cell>
          <cell r="F460">
            <v>148140.37</v>
          </cell>
          <cell r="G460">
            <v>0</v>
          </cell>
          <cell r="H460">
            <v>148140.37</v>
          </cell>
          <cell r="I460">
            <v>0</v>
          </cell>
          <cell r="J460">
            <v>148140.37</v>
          </cell>
        </row>
        <row r="461">
          <cell r="A461" t="str">
            <v>7550656009</v>
          </cell>
          <cell r="B461" t="str">
            <v>KF Ods z.C.Pool</v>
          </cell>
          <cell r="C461">
            <v>0</v>
          </cell>
          <cell r="D461">
            <v>0</v>
          </cell>
          <cell r="E461">
            <v>0</v>
          </cell>
          <cell r="F461">
            <v>102190.35</v>
          </cell>
          <cell r="G461">
            <v>122469.85</v>
          </cell>
          <cell r="H461">
            <v>0</v>
          </cell>
          <cell r="I461">
            <v>-20279.5</v>
          </cell>
          <cell r="J461">
            <v>-20279.5</v>
          </cell>
        </row>
        <row r="462">
          <cell r="A462" t="str">
            <v>7550656100</v>
          </cell>
          <cell r="B462" t="str">
            <v>KF CP rozl kosz</v>
          </cell>
          <cell r="C462">
            <v>0</v>
          </cell>
          <cell r="D462">
            <v>0</v>
          </cell>
          <cell r="E462">
            <v>0</v>
          </cell>
          <cell r="F462">
            <v>84156.639999999898</v>
          </cell>
          <cell r="G462">
            <v>14.8</v>
          </cell>
          <cell r="H462">
            <v>84141.839999999895</v>
          </cell>
          <cell r="I462">
            <v>0</v>
          </cell>
          <cell r="J462">
            <v>84141.839999999895</v>
          </cell>
        </row>
        <row r="463">
          <cell r="A463" t="str">
            <v>7550656109</v>
          </cell>
          <cell r="B463" t="str">
            <v>KF CP rozl kosz</v>
          </cell>
          <cell r="C463">
            <v>0</v>
          </cell>
          <cell r="D463">
            <v>0</v>
          </cell>
          <cell r="E463">
            <v>0</v>
          </cell>
          <cell r="F463">
            <v>28777.02</v>
          </cell>
          <cell r="G463">
            <v>84149.24</v>
          </cell>
          <cell r="H463">
            <v>0</v>
          </cell>
          <cell r="I463">
            <v>-55372.22</v>
          </cell>
          <cell r="J463">
            <v>-55372.22</v>
          </cell>
        </row>
        <row r="464">
          <cell r="A464" t="str">
            <v>7550670059</v>
          </cell>
          <cell r="B464" t="str">
            <v>KF Ods zob hand</v>
          </cell>
          <cell r="C464">
            <v>0</v>
          </cell>
          <cell r="D464">
            <v>0</v>
          </cell>
          <cell r="E464">
            <v>0</v>
          </cell>
          <cell r="F464">
            <v>0.27</v>
          </cell>
          <cell r="G464">
            <v>0</v>
          </cell>
          <cell r="H464">
            <v>0.27</v>
          </cell>
          <cell r="I464">
            <v>0</v>
          </cell>
          <cell r="J464">
            <v>0.27</v>
          </cell>
        </row>
        <row r="465">
          <cell r="A465" t="str">
            <v>7550699050</v>
          </cell>
          <cell r="B465" t="str">
            <v>KF Ods inn. zob</v>
          </cell>
          <cell r="C465">
            <v>0</v>
          </cell>
          <cell r="D465">
            <v>0</v>
          </cell>
          <cell r="E465">
            <v>0</v>
          </cell>
          <cell r="F465">
            <v>1099.97</v>
          </cell>
          <cell r="G465">
            <v>0</v>
          </cell>
          <cell r="H465">
            <v>1099.97</v>
          </cell>
          <cell r="I465">
            <v>0</v>
          </cell>
          <cell r="J465">
            <v>1099.97</v>
          </cell>
        </row>
        <row r="466">
          <cell r="A466" t="str">
            <v>7550699059</v>
          </cell>
          <cell r="B466" t="str">
            <v>KF Ods inn. zob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4530.5600000000004</v>
          </cell>
          <cell r="H466">
            <v>0</v>
          </cell>
          <cell r="I466">
            <v>-4530.5600000000004</v>
          </cell>
          <cell r="J466">
            <v>-4530.5600000000004</v>
          </cell>
        </row>
        <row r="467">
          <cell r="A467" t="str">
            <v>7551090059</v>
          </cell>
          <cell r="B467" t="str">
            <v>KF Ods od zob b</v>
          </cell>
          <cell r="C467">
            <v>0</v>
          </cell>
          <cell r="D467">
            <v>0</v>
          </cell>
          <cell r="E467">
            <v>0</v>
          </cell>
          <cell r="F467">
            <v>767</v>
          </cell>
          <cell r="G467">
            <v>413</v>
          </cell>
          <cell r="H467">
            <v>354</v>
          </cell>
          <cell r="I467">
            <v>0</v>
          </cell>
          <cell r="J467">
            <v>354</v>
          </cell>
        </row>
        <row r="468">
          <cell r="A468" t="str">
            <v>7580001050</v>
          </cell>
          <cell r="B468" t="str">
            <v>KF Uj. RK śr. p</v>
          </cell>
          <cell r="C468">
            <v>0</v>
          </cell>
          <cell r="D468">
            <v>0</v>
          </cell>
          <cell r="E468">
            <v>0</v>
          </cell>
          <cell r="F468">
            <v>39066.32</v>
          </cell>
          <cell r="G468">
            <v>0</v>
          </cell>
          <cell r="H468">
            <v>39066.32</v>
          </cell>
          <cell r="I468">
            <v>0</v>
          </cell>
          <cell r="J468">
            <v>39066.32</v>
          </cell>
        </row>
        <row r="469">
          <cell r="A469" t="str">
            <v>7580001059</v>
          </cell>
          <cell r="B469" t="str">
            <v>KF Uj RK śr. pi</v>
          </cell>
          <cell r="C469">
            <v>0</v>
          </cell>
          <cell r="D469">
            <v>0</v>
          </cell>
          <cell r="E469">
            <v>0</v>
          </cell>
          <cell r="F469">
            <v>172653.829999999</v>
          </cell>
          <cell r="G469">
            <v>206578.16</v>
          </cell>
          <cell r="H469">
            <v>0</v>
          </cell>
          <cell r="I469">
            <v>-33924.33</v>
          </cell>
          <cell r="J469">
            <v>-33924.33</v>
          </cell>
        </row>
        <row r="470">
          <cell r="A470" t="str">
            <v>7580670050</v>
          </cell>
          <cell r="B470" t="str">
            <v>KF Uj RK zob. h</v>
          </cell>
          <cell r="C470">
            <v>0</v>
          </cell>
          <cell r="D470">
            <v>0</v>
          </cell>
          <cell r="E470">
            <v>0</v>
          </cell>
          <cell r="F470">
            <v>1866.1199999999899</v>
          </cell>
          <cell r="G470">
            <v>0</v>
          </cell>
          <cell r="H470">
            <v>1866.1199999999899</v>
          </cell>
          <cell r="I470">
            <v>0</v>
          </cell>
          <cell r="J470">
            <v>1866.1199999999899</v>
          </cell>
        </row>
        <row r="471">
          <cell r="A471" t="str">
            <v>7590696000</v>
          </cell>
          <cell r="B471" t="str">
            <v>KF Prow otrz. g</v>
          </cell>
          <cell r="C471">
            <v>0</v>
          </cell>
          <cell r="D471">
            <v>0</v>
          </cell>
          <cell r="E471">
            <v>0</v>
          </cell>
          <cell r="F471">
            <v>235.37</v>
          </cell>
          <cell r="G471">
            <v>0</v>
          </cell>
          <cell r="H471">
            <v>235.37</v>
          </cell>
          <cell r="I471">
            <v>0</v>
          </cell>
          <cell r="J471">
            <v>235.37</v>
          </cell>
        </row>
        <row r="472">
          <cell r="A472" t="str">
            <v>7591090159</v>
          </cell>
          <cell r="B472" t="str">
            <v>KF EZDrez ak_em</v>
          </cell>
          <cell r="C472">
            <v>0</v>
          </cell>
          <cell r="D472">
            <v>0</v>
          </cell>
          <cell r="E472">
            <v>0</v>
          </cell>
          <cell r="F472">
            <v>87919</v>
          </cell>
          <cell r="G472">
            <v>0</v>
          </cell>
          <cell r="H472">
            <v>87919</v>
          </cell>
          <cell r="I472">
            <v>0</v>
          </cell>
          <cell r="J472">
            <v>87919</v>
          </cell>
        </row>
        <row r="473">
          <cell r="A473" t="str">
            <v>7591090259</v>
          </cell>
          <cell r="B473" t="str">
            <v>KF EZDrez ak_ju</v>
          </cell>
          <cell r="C473">
            <v>0</v>
          </cell>
          <cell r="D473">
            <v>0</v>
          </cell>
          <cell r="E473">
            <v>0</v>
          </cell>
          <cell r="F473">
            <v>326102</v>
          </cell>
          <cell r="G473">
            <v>0</v>
          </cell>
          <cell r="H473">
            <v>326102</v>
          </cell>
          <cell r="I473">
            <v>0</v>
          </cell>
          <cell r="J473">
            <v>326102</v>
          </cell>
        </row>
        <row r="474">
          <cell r="A474" t="str">
            <v>7591099050</v>
          </cell>
          <cell r="B474" t="str">
            <v>KF PKF od poz n</v>
          </cell>
          <cell r="C474">
            <v>0</v>
          </cell>
          <cell r="D474">
            <v>0</v>
          </cell>
          <cell r="E474">
            <v>0</v>
          </cell>
          <cell r="F474">
            <v>256.18</v>
          </cell>
          <cell r="G474">
            <v>0</v>
          </cell>
          <cell r="H474">
            <v>256.18</v>
          </cell>
          <cell r="I474">
            <v>0</v>
          </cell>
          <cell r="J474">
            <v>256.18</v>
          </cell>
        </row>
        <row r="475">
          <cell r="A475" t="str">
            <v>7630501009</v>
          </cell>
          <cell r="B475" t="str">
            <v>PPO_Roz.OI.nale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2080.3099999999899</v>
          </cell>
          <cell r="H475">
            <v>0</v>
          </cell>
          <cell r="I475">
            <v>-2080.3099999999899</v>
          </cell>
          <cell r="J475">
            <v>-2080.3099999999899</v>
          </cell>
        </row>
        <row r="476">
          <cell r="A476" t="str">
            <v>7630529009</v>
          </cell>
          <cell r="B476" t="str">
            <v>PPO_OA.nal.poz.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1338.73</v>
          </cell>
          <cell r="H476">
            <v>0</v>
          </cell>
          <cell r="I476">
            <v>-1338.73</v>
          </cell>
          <cell r="J476">
            <v>-1338.73</v>
          </cell>
        </row>
        <row r="477">
          <cell r="A477" t="str">
            <v>7640804000</v>
          </cell>
          <cell r="B477" t="str">
            <v>PPO_Wynagr.płat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14408.45</v>
          </cell>
          <cell r="H477">
            <v>0</v>
          </cell>
          <cell r="I477">
            <v>-14408.45</v>
          </cell>
          <cell r="J477">
            <v>-14408.45</v>
          </cell>
        </row>
        <row r="478">
          <cell r="A478" t="str">
            <v>7640900000</v>
          </cell>
          <cell r="B478" t="str">
            <v>PPO_odszkod_maj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1215</v>
          </cell>
          <cell r="H478">
            <v>0</v>
          </cell>
          <cell r="I478">
            <v>-1215</v>
          </cell>
          <cell r="J478">
            <v>-1215</v>
          </cell>
        </row>
        <row r="479">
          <cell r="A479" t="str">
            <v>7640909000</v>
          </cell>
          <cell r="B479" t="str">
            <v>PPO_Odszkodowa.</v>
          </cell>
          <cell r="C479">
            <v>0</v>
          </cell>
          <cell r="D479">
            <v>0</v>
          </cell>
          <cell r="E479">
            <v>0</v>
          </cell>
          <cell r="F479">
            <v>22994.47</v>
          </cell>
          <cell r="G479">
            <v>51798.22</v>
          </cell>
          <cell r="H479">
            <v>0</v>
          </cell>
          <cell r="I479">
            <v>-28803.75</v>
          </cell>
          <cell r="J479">
            <v>-28803.75</v>
          </cell>
        </row>
        <row r="480">
          <cell r="A480" t="str">
            <v>7640919000</v>
          </cell>
          <cell r="B480" t="str">
            <v>PPO_Kary i grzy</v>
          </cell>
          <cell r="C480">
            <v>0</v>
          </cell>
          <cell r="D480">
            <v>0</v>
          </cell>
          <cell r="E480">
            <v>0</v>
          </cell>
          <cell r="F480">
            <v>1235.8699999999899</v>
          </cell>
          <cell r="G480">
            <v>26325.57</v>
          </cell>
          <cell r="H480">
            <v>0</v>
          </cell>
          <cell r="I480">
            <v>-25089.7</v>
          </cell>
          <cell r="J480">
            <v>-25089.7</v>
          </cell>
        </row>
        <row r="481">
          <cell r="A481" t="str">
            <v>7640919009</v>
          </cell>
          <cell r="B481" t="str">
            <v>PPO_Kary i grzy</v>
          </cell>
          <cell r="C481">
            <v>0</v>
          </cell>
          <cell r="D481">
            <v>0</v>
          </cell>
          <cell r="E481">
            <v>0</v>
          </cell>
          <cell r="F481">
            <v>2471.7399999999898</v>
          </cell>
          <cell r="G481">
            <v>9397.2299999999905</v>
          </cell>
          <cell r="H481">
            <v>0</v>
          </cell>
          <cell r="I481">
            <v>-6925.4899999999898</v>
          </cell>
          <cell r="J481">
            <v>-6925.4899999999898</v>
          </cell>
        </row>
        <row r="482">
          <cell r="A482" t="str">
            <v>7649910000</v>
          </cell>
          <cell r="B482" t="str">
            <v>PPO_Zlikw/sprz.</v>
          </cell>
          <cell r="C482">
            <v>0</v>
          </cell>
          <cell r="D482">
            <v>0</v>
          </cell>
          <cell r="E482">
            <v>0</v>
          </cell>
          <cell r="F482">
            <v>68264</v>
          </cell>
          <cell r="G482">
            <v>83648.600000000006</v>
          </cell>
          <cell r="H482">
            <v>0</v>
          </cell>
          <cell r="I482">
            <v>-15384.6</v>
          </cell>
          <cell r="J482">
            <v>-15384.6</v>
          </cell>
        </row>
        <row r="483">
          <cell r="A483" t="str">
            <v>7649990000</v>
          </cell>
          <cell r="B483" t="str">
            <v>PPO_Zaokr/małe</v>
          </cell>
          <cell r="C483">
            <v>0</v>
          </cell>
          <cell r="D483">
            <v>0</v>
          </cell>
          <cell r="E483">
            <v>0</v>
          </cell>
          <cell r="F483">
            <v>0.02</v>
          </cell>
          <cell r="G483">
            <v>17.489999999999899</v>
          </cell>
          <cell r="H483">
            <v>0</v>
          </cell>
          <cell r="I483">
            <v>-17.469999999999899</v>
          </cell>
          <cell r="J483">
            <v>-17.469999999999899</v>
          </cell>
        </row>
        <row r="484">
          <cell r="A484" t="str">
            <v>7649999000</v>
          </cell>
          <cell r="B484" t="str">
            <v>PPO_Pozostałe P</v>
          </cell>
          <cell r="C484">
            <v>0</v>
          </cell>
          <cell r="D484">
            <v>0</v>
          </cell>
          <cell r="E484">
            <v>0</v>
          </cell>
          <cell r="F484">
            <v>1159.04</v>
          </cell>
          <cell r="G484">
            <v>67440.100000000006</v>
          </cell>
          <cell r="H484">
            <v>0</v>
          </cell>
          <cell r="I484">
            <v>-66281.059999999896</v>
          </cell>
          <cell r="J484">
            <v>-66281.059999999896</v>
          </cell>
        </row>
        <row r="485">
          <cell r="A485" t="str">
            <v>7649999009</v>
          </cell>
          <cell r="B485" t="str">
            <v>PPO_Pozostałe P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44</v>
          </cell>
          <cell r="H485">
            <v>0</v>
          </cell>
          <cell r="I485">
            <v>-44</v>
          </cell>
          <cell r="J485">
            <v>-44</v>
          </cell>
        </row>
        <row r="486">
          <cell r="A486" t="str">
            <v>7650010009</v>
          </cell>
          <cell r="B486" t="str">
            <v>PKO_War.net.zli</v>
          </cell>
          <cell r="C486">
            <v>0</v>
          </cell>
          <cell r="D486">
            <v>0</v>
          </cell>
          <cell r="E486">
            <v>0</v>
          </cell>
          <cell r="F486">
            <v>12026.45</v>
          </cell>
          <cell r="G486">
            <v>0</v>
          </cell>
          <cell r="H486">
            <v>12026.45</v>
          </cell>
          <cell r="I486">
            <v>0</v>
          </cell>
          <cell r="J486">
            <v>12026.45</v>
          </cell>
        </row>
        <row r="487">
          <cell r="A487" t="str">
            <v>7660529009</v>
          </cell>
          <cell r="B487" t="str">
            <v>PKO_Ut. OA NPF</v>
          </cell>
          <cell r="C487">
            <v>0</v>
          </cell>
          <cell r="D487">
            <v>0</v>
          </cell>
          <cell r="E487">
            <v>0</v>
          </cell>
          <cell r="F487">
            <v>4761.29</v>
          </cell>
          <cell r="G487">
            <v>0</v>
          </cell>
          <cell r="H487">
            <v>4761.29</v>
          </cell>
          <cell r="I487">
            <v>0</v>
          </cell>
          <cell r="J487">
            <v>4761.29</v>
          </cell>
        </row>
        <row r="488">
          <cell r="A488" t="str">
            <v>7691303000</v>
          </cell>
          <cell r="B488" t="str">
            <v>PKO_Likw.szk.fl</v>
          </cell>
          <cell r="C488">
            <v>0</v>
          </cell>
          <cell r="D488">
            <v>0</v>
          </cell>
          <cell r="E488">
            <v>0</v>
          </cell>
          <cell r="F488">
            <v>800</v>
          </cell>
          <cell r="G488">
            <v>0</v>
          </cell>
          <cell r="H488">
            <v>800</v>
          </cell>
          <cell r="I488">
            <v>0</v>
          </cell>
          <cell r="J488">
            <v>800</v>
          </cell>
        </row>
        <row r="489">
          <cell r="A489" t="str">
            <v>7691399000</v>
          </cell>
          <cell r="B489" t="str">
            <v>PKO_Likwid.szkó</v>
          </cell>
          <cell r="C489">
            <v>0</v>
          </cell>
          <cell r="D489">
            <v>0</v>
          </cell>
          <cell r="E489">
            <v>0</v>
          </cell>
          <cell r="F489">
            <v>20030.22</v>
          </cell>
          <cell r="G489">
            <v>0</v>
          </cell>
          <cell r="H489">
            <v>20030.22</v>
          </cell>
          <cell r="I489">
            <v>0</v>
          </cell>
          <cell r="J489">
            <v>20030.22</v>
          </cell>
        </row>
        <row r="490">
          <cell r="A490" t="str">
            <v>7691402009</v>
          </cell>
          <cell r="B490" t="str">
            <v>PKO_Spisa.NN</v>
          </cell>
          <cell r="C490">
            <v>0</v>
          </cell>
          <cell r="D490">
            <v>0</v>
          </cell>
          <cell r="E490">
            <v>0</v>
          </cell>
          <cell r="F490">
            <v>1416.73</v>
          </cell>
          <cell r="G490">
            <v>0</v>
          </cell>
          <cell r="H490">
            <v>1416.73</v>
          </cell>
          <cell r="I490">
            <v>0</v>
          </cell>
          <cell r="J490">
            <v>1416.73</v>
          </cell>
        </row>
        <row r="491">
          <cell r="A491" t="str">
            <v>7699990000</v>
          </cell>
          <cell r="B491" t="str">
            <v>PKO_Zaokrąg.mał</v>
          </cell>
          <cell r="C491">
            <v>0</v>
          </cell>
          <cell r="D491">
            <v>0</v>
          </cell>
          <cell r="E491">
            <v>0</v>
          </cell>
          <cell r="F491">
            <v>24.92</v>
          </cell>
          <cell r="G491">
            <v>8.99999999999999E-2</v>
          </cell>
          <cell r="H491">
            <v>24.829999999999899</v>
          </cell>
          <cell r="I491">
            <v>0</v>
          </cell>
          <cell r="J491">
            <v>24.829999999999899</v>
          </cell>
        </row>
        <row r="492">
          <cell r="A492" t="str">
            <v>7699990009</v>
          </cell>
          <cell r="B492" t="str">
            <v>PKO_Zaokrąg.mał</v>
          </cell>
          <cell r="C492">
            <v>0</v>
          </cell>
          <cell r="D492">
            <v>0</v>
          </cell>
          <cell r="E492">
            <v>0</v>
          </cell>
          <cell r="F492">
            <v>0.01</v>
          </cell>
          <cell r="G492">
            <v>0</v>
          </cell>
          <cell r="H492">
            <v>0.01</v>
          </cell>
          <cell r="I492">
            <v>0</v>
          </cell>
          <cell r="J492">
            <v>0.01</v>
          </cell>
        </row>
        <row r="493">
          <cell r="A493" t="str">
            <v>7699999000</v>
          </cell>
          <cell r="B493" t="str">
            <v>PKO_Inne PKO</v>
          </cell>
          <cell r="C493">
            <v>0</v>
          </cell>
          <cell r="D493">
            <v>0</v>
          </cell>
          <cell r="E493">
            <v>0</v>
          </cell>
          <cell r="F493">
            <v>11189.2</v>
          </cell>
          <cell r="G493">
            <v>1140</v>
          </cell>
          <cell r="H493">
            <v>10049.200000000001</v>
          </cell>
          <cell r="I493">
            <v>0</v>
          </cell>
          <cell r="J493">
            <v>10049.200000000001</v>
          </cell>
        </row>
        <row r="494">
          <cell r="A494" t="str">
            <v>8010000000</v>
          </cell>
          <cell r="B494" t="str">
            <v>Kapitał podstaw</v>
          </cell>
          <cell r="C494">
            <v>-34874500</v>
          </cell>
          <cell r="D494">
            <v>0</v>
          </cell>
          <cell r="E494">
            <v>-34874500</v>
          </cell>
          <cell r="F494">
            <v>0</v>
          </cell>
          <cell r="G494">
            <v>0</v>
          </cell>
          <cell r="H494">
            <v>0</v>
          </cell>
          <cell r="I494">
            <v>-34874500</v>
          </cell>
          <cell r="J494">
            <v>-34874500</v>
          </cell>
        </row>
        <row r="495">
          <cell r="A495" t="str">
            <v>8029900000</v>
          </cell>
          <cell r="B495" t="str">
            <v>K.zap pozost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 t="str">
            <v>8100000000</v>
          </cell>
          <cell r="B496" t="str">
            <v>Rozliczenie WF</v>
          </cell>
          <cell r="C496">
            <v>-685561.05</v>
          </cell>
          <cell r="D496">
            <v>0</v>
          </cell>
          <cell r="E496">
            <v>-685561.05</v>
          </cell>
          <cell r="F496">
            <v>685561.05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 t="str">
            <v>8100100000</v>
          </cell>
          <cell r="B497" t="str">
            <v>Z.zatrz_z WF l.</v>
          </cell>
          <cell r="C497">
            <v>23077126.91</v>
          </cell>
          <cell r="D497">
            <v>0</v>
          </cell>
          <cell r="E497">
            <v>23077126.91</v>
          </cell>
          <cell r="F497">
            <v>0</v>
          </cell>
          <cell r="G497">
            <v>685561.05</v>
          </cell>
          <cell r="H497">
            <v>22391565.859999899</v>
          </cell>
          <cell r="I497">
            <v>0</v>
          </cell>
          <cell r="J497">
            <v>22391565.859999899</v>
          </cell>
        </row>
        <row r="498">
          <cell r="A498" t="str">
            <v>8100400000</v>
          </cell>
          <cell r="B498" t="str">
            <v>Z.zatrz_kor bł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 t="str">
            <v>8101000000</v>
          </cell>
          <cell r="B499" t="str">
            <v>Z.zatrz_ICD zm.</v>
          </cell>
          <cell r="C499">
            <v>2426106.9500000002</v>
          </cell>
          <cell r="D499">
            <v>0</v>
          </cell>
          <cell r="E499">
            <v>2426106.9500000002</v>
          </cell>
          <cell r="F499">
            <v>0</v>
          </cell>
          <cell r="G499">
            <v>0</v>
          </cell>
          <cell r="H499">
            <v>2426106.9500000002</v>
          </cell>
          <cell r="I499">
            <v>0</v>
          </cell>
          <cell r="J499">
            <v>2426106.9500000002</v>
          </cell>
        </row>
        <row r="500">
          <cell r="A500" t="str">
            <v>8101100000</v>
          </cell>
          <cell r="B500" t="str">
            <v>Z.zatrz_ICD pod</v>
          </cell>
          <cell r="C500">
            <v>-405624.87</v>
          </cell>
          <cell r="D500">
            <v>0</v>
          </cell>
          <cell r="E500">
            <v>-405624.87</v>
          </cell>
          <cell r="F500">
            <v>0</v>
          </cell>
          <cell r="G500">
            <v>0</v>
          </cell>
          <cell r="H500">
            <v>0</v>
          </cell>
          <cell r="I500">
            <v>-405624.87</v>
          </cell>
          <cell r="J500">
            <v>-405624.87</v>
          </cell>
        </row>
        <row r="501">
          <cell r="A501" t="str">
            <v>8101200000</v>
          </cell>
          <cell r="B501" t="str">
            <v>Z.zatrz_ICD zm.</v>
          </cell>
          <cell r="C501">
            <v>-291239.239999999</v>
          </cell>
          <cell r="D501">
            <v>0</v>
          </cell>
          <cell r="E501">
            <v>-291239.239999999</v>
          </cell>
          <cell r="F501">
            <v>0</v>
          </cell>
          <cell r="G501">
            <v>0</v>
          </cell>
          <cell r="H501">
            <v>0</v>
          </cell>
          <cell r="I501">
            <v>-291239.239999999</v>
          </cell>
          <cell r="J501">
            <v>-291239.239999999</v>
          </cell>
        </row>
        <row r="502">
          <cell r="A502" t="str">
            <v>8200010000</v>
          </cell>
          <cell r="B502" t="str">
            <v>Rez pod_wart RA</v>
          </cell>
          <cell r="C502">
            <v>-1494387.11</v>
          </cell>
          <cell r="D502">
            <v>0</v>
          </cell>
          <cell r="E502">
            <v>-1494387.11</v>
          </cell>
          <cell r="F502">
            <v>44962.15</v>
          </cell>
          <cell r="G502">
            <v>0</v>
          </cell>
          <cell r="H502">
            <v>0</v>
          </cell>
          <cell r="I502">
            <v>-1449424.96</v>
          </cell>
          <cell r="J502">
            <v>-1449424.96</v>
          </cell>
        </row>
        <row r="503">
          <cell r="A503" t="str">
            <v>8200020000</v>
          </cell>
          <cell r="B503" t="str">
            <v>Rez pod_nal ods</v>
          </cell>
          <cell r="C503">
            <v>-686.17999999999904</v>
          </cell>
          <cell r="D503">
            <v>0</v>
          </cell>
          <cell r="E503">
            <v>-686.17999999999904</v>
          </cell>
          <cell r="F503">
            <v>1036.22</v>
          </cell>
          <cell r="G503">
            <v>1439.3499999999899</v>
          </cell>
          <cell r="H503">
            <v>0</v>
          </cell>
          <cell r="I503">
            <v>-1089.3099999999899</v>
          </cell>
          <cell r="J503">
            <v>-1089.3099999999899</v>
          </cell>
        </row>
        <row r="504">
          <cell r="A504" t="str">
            <v>8200060000</v>
          </cell>
          <cell r="B504" t="str">
            <v>Rez pod_przych</v>
          </cell>
          <cell r="C504">
            <v>-743734.27</v>
          </cell>
          <cell r="D504">
            <v>0</v>
          </cell>
          <cell r="E504">
            <v>-743734.27</v>
          </cell>
          <cell r="F504">
            <v>743734.27</v>
          </cell>
          <cell r="G504">
            <v>99576.41</v>
          </cell>
          <cell r="H504">
            <v>0</v>
          </cell>
          <cell r="I504">
            <v>-99576.41</v>
          </cell>
          <cell r="J504">
            <v>-99576.41</v>
          </cell>
        </row>
        <row r="505">
          <cell r="A505" t="str">
            <v>8200300000</v>
          </cell>
          <cell r="B505" t="str">
            <v>Rez pod_leasing</v>
          </cell>
          <cell r="C505">
            <v>-1268038.46</v>
          </cell>
          <cell r="D505">
            <v>0</v>
          </cell>
          <cell r="E505">
            <v>-1268038.46</v>
          </cell>
          <cell r="F505">
            <v>51834.68</v>
          </cell>
          <cell r="G505">
            <v>0</v>
          </cell>
          <cell r="H505">
            <v>0</v>
          </cell>
          <cell r="I505">
            <v>-1216203.78</v>
          </cell>
          <cell r="J505">
            <v>-1216203.78</v>
          </cell>
        </row>
        <row r="506">
          <cell r="A506" t="str">
            <v>8200990000</v>
          </cell>
          <cell r="B506" t="str">
            <v>Rez pod_pozost</v>
          </cell>
          <cell r="C506">
            <v>-2356992.50999999</v>
          </cell>
          <cell r="D506">
            <v>0</v>
          </cell>
          <cell r="E506">
            <v>-2356992.50999999</v>
          </cell>
          <cell r="F506">
            <v>148004.70000000001</v>
          </cell>
          <cell r="G506">
            <v>198314.45</v>
          </cell>
          <cell r="H506">
            <v>0</v>
          </cell>
          <cell r="I506">
            <v>-2407302.25999999</v>
          </cell>
          <cell r="J506">
            <v>-2407302.25999999</v>
          </cell>
        </row>
        <row r="507">
          <cell r="A507" t="str">
            <v>8211000000</v>
          </cell>
          <cell r="B507" t="str">
            <v>Rez. kr_św em-r</v>
          </cell>
          <cell r="C507">
            <v>-493635</v>
          </cell>
          <cell r="D507">
            <v>0</v>
          </cell>
          <cell r="E507">
            <v>-493635</v>
          </cell>
          <cell r="F507">
            <v>180094</v>
          </cell>
          <cell r="G507">
            <v>309894</v>
          </cell>
          <cell r="H507">
            <v>0</v>
          </cell>
          <cell r="I507">
            <v>-623435</v>
          </cell>
          <cell r="J507">
            <v>-623435</v>
          </cell>
        </row>
        <row r="508">
          <cell r="A508" t="str">
            <v>8211050000</v>
          </cell>
          <cell r="B508" t="str">
            <v>Rez. kr_nagr ju</v>
          </cell>
          <cell r="C508">
            <v>-1551103</v>
          </cell>
          <cell r="D508">
            <v>0</v>
          </cell>
          <cell r="E508">
            <v>-1551103</v>
          </cell>
          <cell r="F508">
            <v>952881</v>
          </cell>
          <cell r="G508">
            <v>583592</v>
          </cell>
          <cell r="H508">
            <v>0</v>
          </cell>
          <cell r="I508">
            <v>-1181814</v>
          </cell>
          <cell r="J508">
            <v>-1181814</v>
          </cell>
        </row>
        <row r="509">
          <cell r="A509" t="str">
            <v>8211080000</v>
          </cell>
          <cell r="B509" t="str">
            <v>Rez. kr_premia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0">
          <cell r="A510" t="str">
            <v>8214000000</v>
          </cell>
          <cell r="B510" t="str">
            <v>Rez.dł_św. em-r</v>
          </cell>
          <cell r="C510">
            <v>-2943877</v>
          </cell>
          <cell r="D510">
            <v>0</v>
          </cell>
          <cell r="E510">
            <v>-2943877</v>
          </cell>
          <cell r="F510">
            <v>130318</v>
          </cell>
          <cell r="G510">
            <v>0</v>
          </cell>
          <cell r="H510">
            <v>0</v>
          </cell>
          <cell r="I510">
            <v>-2813559</v>
          </cell>
          <cell r="J510">
            <v>-2813559</v>
          </cell>
        </row>
        <row r="511">
          <cell r="A511" t="str">
            <v>8214050000</v>
          </cell>
          <cell r="B511" t="str">
            <v>Rez.dł_nagr jub</v>
          </cell>
          <cell r="C511">
            <v>-11231441</v>
          </cell>
          <cell r="D511">
            <v>0</v>
          </cell>
          <cell r="E511">
            <v>-11231441</v>
          </cell>
          <cell r="F511">
            <v>89266</v>
          </cell>
          <cell r="G511">
            <v>98604</v>
          </cell>
          <cell r="H511">
            <v>0</v>
          </cell>
          <cell r="I511">
            <v>-11240779</v>
          </cell>
          <cell r="J511">
            <v>-11240779</v>
          </cell>
        </row>
        <row r="512">
          <cell r="A512" t="str">
            <v>8221200000</v>
          </cell>
          <cell r="B512" t="str">
            <v>Rez. kr_str na</v>
          </cell>
          <cell r="C512">
            <v>-39275.050000000003</v>
          </cell>
          <cell r="D512">
            <v>0</v>
          </cell>
          <cell r="E512">
            <v>-39275.050000000003</v>
          </cell>
          <cell r="F512">
            <v>0</v>
          </cell>
          <cell r="G512">
            <v>0</v>
          </cell>
          <cell r="H512">
            <v>0</v>
          </cell>
          <cell r="I512">
            <v>-39275.050000000003</v>
          </cell>
          <cell r="J512">
            <v>-39275.050000000003</v>
          </cell>
        </row>
        <row r="513">
          <cell r="A513" t="str">
            <v>8291990000</v>
          </cell>
          <cell r="B513" t="str">
            <v>Rez. kr_pozost</v>
          </cell>
          <cell r="C513">
            <v>-1069210.55</v>
          </cell>
          <cell r="D513">
            <v>0</v>
          </cell>
          <cell r="E513">
            <v>-1069210.55</v>
          </cell>
          <cell r="F513">
            <v>1924004.37</v>
          </cell>
          <cell r="G513">
            <v>1395750</v>
          </cell>
          <cell r="H513">
            <v>0</v>
          </cell>
          <cell r="I513">
            <v>-540956.18000000005</v>
          </cell>
          <cell r="J513">
            <v>-540956.18000000005</v>
          </cell>
        </row>
        <row r="514">
          <cell r="A514" t="str">
            <v>8294990000</v>
          </cell>
          <cell r="B514" t="str">
            <v>Rez. dł_pozost</v>
          </cell>
          <cell r="C514">
            <v>-2384191.29999999</v>
          </cell>
          <cell r="D514">
            <v>0</v>
          </cell>
          <cell r="E514">
            <v>-2384191.29999999</v>
          </cell>
          <cell r="F514">
            <v>0</v>
          </cell>
          <cell r="G514">
            <v>0</v>
          </cell>
          <cell r="H514">
            <v>0</v>
          </cell>
          <cell r="I514">
            <v>-2384191.29999999</v>
          </cell>
          <cell r="J514">
            <v>-2384191.29999999</v>
          </cell>
        </row>
        <row r="515">
          <cell r="A515" t="str">
            <v>8401140000</v>
          </cell>
          <cell r="B515" t="str">
            <v>PPO kr_Przedp u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6">
          <cell r="A516" t="str">
            <v>8401990000</v>
          </cell>
          <cell r="B516" t="str">
            <v>PPO kr_Poz rozl</v>
          </cell>
          <cell r="C516">
            <v>-548657.93000000005</v>
          </cell>
          <cell r="D516">
            <v>0</v>
          </cell>
          <cell r="E516">
            <v>-548657.93000000005</v>
          </cell>
          <cell r="F516">
            <v>1324851.6399999899</v>
          </cell>
          <cell r="G516">
            <v>924728.77</v>
          </cell>
          <cell r="H516">
            <v>0</v>
          </cell>
          <cell r="I516">
            <v>-148535.06</v>
          </cell>
          <cell r="J516">
            <v>-148535.06</v>
          </cell>
        </row>
        <row r="517">
          <cell r="A517" t="str">
            <v>8500000000</v>
          </cell>
          <cell r="B517" t="str">
            <v>ZFŚS_wp_BO</v>
          </cell>
          <cell r="C517">
            <v>-1048898.4399999899</v>
          </cell>
          <cell r="D517">
            <v>0</v>
          </cell>
          <cell r="E517">
            <v>-1048898.4399999899</v>
          </cell>
          <cell r="F517">
            <v>0</v>
          </cell>
          <cell r="G517">
            <v>0</v>
          </cell>
          <cell r="H517">
            <v>0</v>
          </cell>
          <cell r="I517">
            <v>-1048898.4399999899</v>
          </cell>
          <cell r="J517">
            <v>-1048898.4399999899</v>
          </cell>
        </row>
        <row r="518">
          <cell r="A518" t="str">
            <v>8500001000</v>
          </cell>
          <cell r="B518" t="str">
            <v>ZFŚS_wp_odp pod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3126098.91</v>
          </cell>
          <cell r="H518">
            <v>0</v>
          </cell>
          <cell r="I518">
            <v>-3126098.91</v>
          </cell>
          <cell r="J518">
            <v>-3126098.91</v>
          </cell>
        </row>
        <row r="519">
          <cell r="A519" t="str">
            <v>8500006000</v>
          </cell>
          <cell r="B519" t="str">
            <v>ZFŚS_wp_ods od</v>
          </cell>
          <cell r="C519">
            <v>0</v>
          </cell>
          <cell r="D519">
            <v>0</v>
          </cell>
          <cell r="E519">
            <v>0</v>
          </cell>
          <cell r="F519">
            <v>14.33</v>
          </cell>
          <cell r="G519">
            <v>23576.080000000002</v>
          </cell>
          <cell r="H519">
            <v>0</v>
          </cell>
          <cell r="I519">
            <v>-23561.75</v>
          </cell>
          <cell r="J519">
            <v>-23561.75</v>
          </cell>
        </row>
        <row r="520">
          <cell r="A520" t="str">
            <v>8500150000</v>
          </cell>
          <cell r="B520" t="str">
            <v>ZFSS_wppr_poż(+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3106.19</v>
          </cell>
          <cell r="H520">
            <v>0</v>
          </cell>
          <cell r="I520">
            <v>-3106.19</v>
          </cell>
          <cell r="J520">
            <v>-3106.19</v>
          </cell>
        </row>
        <row r="521">
          <cell r="A521" t="str">
            <v>8501112000</v>
          </cell>
          <cell r="B521" t="str">
            <v>ZFŚŚ_wypr_obozy</v>
          </cell>
          <cell r="C521">
            <v>0</v>
          </cell>
          <cell r="D521">
            <v>0</v>
          </cell>
          <cell r="E521">
            <v>0</v>
          </cell>
          <cell r="F521">
            <v>77391.8</v>
          </cell>
          <cell r="G521">
            <v>42864</v>
          </cell>
          <cell r="H521">
            <v>34527.800000000003</v>
          </cell>
          <cell r="I521">
            <v>0</v>
          </cell>
          <cell r="J521">
            <v>34527.800000000003</v>
          </cell>
        </row>
        <row r="522">
          <cell r="A522" t="str">
            <v>8501114000</v>
          </cell>
          <cell r="B522" t="str">
            <v>ZFŚŚ_wypr_ziel</v>
          </cell>
          <cell r="C522">
            <v>0</v>
          </cell>
          <cell r="D522">
            <v>0</v>
          </cell>
          <cell r="E522">
            <v>0</v>
          </cell>
          <cell r="F522">
            <v>42059.12</v>
          </cell>
          <cell r="G522">
            <v>0</v>
          </cell>
          <cell r="H522">
            <v>42059.12</v>
          </cell>
          <cell r="I522">
            <v>0</v>
          </cell>
          <cell r="J522">
            <v>42059.12</v>
          </cell>
        </row>
        <row r="523">
          <cell r="A523" t="str">
            <v>8501122000</v>
          </cell>
          <cell r="B523" t="str">
            <v>ZFŚS_wy_pr_sana</v>
          </cell>
          <cell r="C523">
            <v>0</v>
          </cell>
          <cell r="D523">
            <v>0</v>
          </cell>
          <cell r="E523">
            <v>0</v>
          </cell>
          <cell r="F523">
            <v>55201.8</v>
          </cell>
          <cell r="G523">
            <v>31830.33</v>
          </cell>
          <cell r="H523">
            <v>23371.47</v>
          </cell>
          <cell r="I523">
            <v>0</v>
          </cell>
          <cell r="J523">
            <v>23371.47</v>
          </cell>
        </row>
        <row r="524">
          <cell r="A524" t="str">
            <v>8501124000</v>
          </cell>
          <cell r="B524" t="str">
            <v>ZFŚŚ_wypr_wcz p</v>
          </cell>
          <cell r="C524">
            <v>0</v>
          </cell>
          <cell r="D524">
            <v>0</v>
          </cell>
          <cell r="E524">
            <v>0</v>
          </cell>
          <cell r="F524">
            <v>1004800</v>
          </cell>
          <cell r="G524">
            <v>0</v>
          </cell>
          <cell r="H524">
            <v>1004800</v>
          </cell>
          <cell r="I524">
            <v>0</v>
          </cell>
          <cell r="J524">
            <v>1004800</v>
          </cell>
        </row>
        <row r="525">
          <cell r="A525" t="str">
            <v>8501127000</v>
          </cell>
          <cell r="B525" t="str">
            <v>ZFŚŚ_wypr_wyp w</v>
          </cell>
          <cell r="C525">
            <v>0</v>
          </cell>
          <cell r="D525">
            <v>0</v>
          </cell>
          <cell r="E525">
            <v>0</v>
          </cell>
          <cell r="F525">
            <v>3705.28</v>
          </cell>
          <cell r="G525">
            <v>0</v>
          </cell>
          <cell r="H525">
            <v>3705.28</v>
          </cell>
          <cell r="I525">
            <v>0</v>
          </cell>
          <cell r="J525">
            <v>3705.28</v>
          </cell>
        </row>
        <row r="526">
          <cell r="A526" t="str">
            <v>8501145000</v>
          </cell>
          <cell r="B526" t="str">
            <v>ZFŚŚ_wypr_in im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36</v>
          </cell>
          <cell r="H526">
            <v>0</v>
          </cell>
          <cell r="I526">
            <v>-36</v>
          </cell>
          <cell r="J526">
            <v>-36</v>
          </cell>
        </row>
        <row r="527">
          <cell r="A527" t="str">
            <v>8501162000</v>
          </cell>
          <cell r="B527" t="str">
            <v>ZFŚŚ_wypr_zapom</v>
          </cell>
          <cell r="C527">
            <v>0</v>
          </cell>
          <cell r="D527">
            <v>0</v>
          </cell>
          <cell r="E527">
            <v>0</v>
          </cell>
          <cell r="F527">
            <v>16260</v>
          </cell>
          <cell r="G527">
            <v>0</v>
          </cell>
          <cell r="H527">
            <v>16260</v>
          </cell>
          <cell r="I527">
            <v>0</v>
          </cell>
          <cell r="J527">
            <v>16260</v>
          </cell>
        </row>
        <row r="528">
          <cell r="A528" t="str">
            <v>8501222000</v>
          </cell>
          <cell r="B528" t="str">
            <v>ZFŚS_wy_em_sana</v>
          </cell>
          <cell r="C528">
            <v>0</v>
          </cell>
          <cell r="D528">
            <v>0</v>
          </cell>
          <cell r="E528">
            <v>0</v>
          </cell>
          <cell r="F528">
            <v>56617.059999999903</v>
          </cell>
          <cell r="G528">
            <v>52508.139999999898</v>
          </cell>
          <cell r="H528">
            <v>4108.92</v>
          </cell>
          <cell r="I528">
            <v>0</v>
          </cell>
          <cell r="J528">
            <v>4108.92</v>
          </cell>
        </row>
        <row r="529">
          <cell r="A529" t="str">
            <v>8501262000</v>
          </cell>
          <cell r="B529" t="str">
            <v>ZFŚŚ_wyem_zapom</v>
          </cell>
          <cell r="C529">
            <v>0</v>
          </cell>
          <cell r="D529">
            <v>0</v>
          </cell>
          <cell r="E529">
            <v>0</v>
          </cell>
          <cell r="F529">
            <v>6800</v>
          </cell>
          <cell r="G529">
            <v>0</v>
          </cell>
          <cell r="H529">
            <v>6800</v>
          </cell>
          <cell r="I529">
            <v>0</v>
          </cell>
          <cell r="J529">
            <v>6800</v>
          </cell>
        </row>
        <row r="530">
          <cell r="A530" t="str">
            <v>8700000000</v>
          </cell>
          <cell r="B530" t="str">
            <v>PDOP rok bieżąc</v>
          </cell>
          <cell r="C530">
            <v>0</v>
          </cell>
          <cell r="D530">
            <v>0</v>
          </cell>
          <cell r="E530">
            <v>0</v>
          </cell>
          <cell r="F530">
            <v>1323264</v>
          </cell>
          <cell r="G530">
            <v>736053</v>
          </cell>
          <cell r="H530">
            <v>587211</v>
          </cell>
          <cell r="I530">
            <v>0</v>
          </cell>
          <cell r="J530">
            <v>587211</v>
          </cell>
        </row>
        <row r="531">
          <cell r="A531" t="str">
            <v>8700100000</v>
          </cell>
          <cell r="B531" t="str">
            <v>PDOP lat ub.</v>
          </cell>
          <cell r="C531">
            <v>0</v>
          </cell>
          <cell r="D531">
            <v>0</v>
          </cell>
          <cell r="E531">
            <v>0</v>
          </cell>
          <cell r="F531">
            <v>377203</v>
          </cell>
          <cell r="G531">
            <v>407053</v>
          </cell>
          <cell r="H531">
            <v>0</v>
          </cell>
          <cell r="I531">
            <v>-29850</v>
          </cell>
          <cell r="J531">
            <v>-29850</v>
          </cell>
        </row>
        <row r="532">
          <cell r="A532" t="str">
            <v>8702010000</v>
          </cell>
          <cell r="B532" t="str">
            <v>Pod. odr_r.b._a</v>
          </cell>
          <cell r="C532">
            <v>0</v>
          </cell>
          <cell r="D532">
            <v>0</v>
          </cell>
          <cell r="E532">
            <v>0</v>
          </cell>
          <cell r="F532">
            <v>1245030.02</v>
          </cell>
          <cell r="G532">
            <v>603496.63</v>
          </cell>
          <cell r="H532">
            <v>641533.39</v>
          </cell>
          <cell r="I532">
            <v>0</v>
          </cell>
          <cell r="J532">
            <v>641533.39</v>
          </cell>
        </row>
        <row r="533">
          <cell r="A533" t="str">
            <v>8702020000</v>
          </cell>
          <cell r="B533" t="str">
            <v>Pod. odr_r.b_re</v>
          </cell>
          <cell r="C533">
            <v>0</v>
          </cell>
          <cell r="D533">
            <v>0</v>
          </cell>
          <cell r="E533">
            <v>0</v>
          </cell>
          <cell r="F533">
            <v>223586.489999999</v>
          </cell>
          <cell r="G533">
            <v>913828.3</v>
          </cell>
          <cell r="H533">
            <v>0</v>
          </cell>
          <cell r="I533">
            <v>-690241.81</v>
          </cell>
          <cell r="J533">
            <v>-690241.81</v>
          </cell>
        </row>
        <row r="534">
          <cell r="A534" t="str">
            <v>9010000074</v>
          </cell>
          <cell r="B534" t="str">
            <v>W.br.RAT(74-b.o</v>
          </cell>
          <cell r="C534">
            <v>81685030.659999907</v>
          </cell>
          <cell r="D534">
            <v>0</v>
          </cell>
          <cell r="E534">
            <v>81685030.659999907</v>
          </cell>
          <cell r="F534">
            <v>645355.19999999902</v>
          </cell>
          <cell r="G534">
            <v>583342.43999999901</v>
          </cell>
          <cell r="H534">
            <v>81747043.420000002</v>
          </cell>
          <cell r="I534">
            <v>0</v>
          </cell>
          <cell r="J534">
            <v>81747043.420000002</v>
          </cell>
        </row>
        <row r="535">
          <cell r="A535" t="str">
            <v>9010000076</v>
          </cell>
          <cell r="B535" t="str">
            <v>W.br.RAT(76-b.o</v>
          </cell>
          <cell r="C535">
            <v>81688208.659999907</v>
          </cell>
          <cell r="D535">
            <v>0</v>
          </cell>
          <cell r="E535">
            <v>81688208.659999907</v>
          </cell>
          <cell r="F535">
            <v>645355.19999999902</v>
          </cell>
          <cell r="G535">
            <v>583023.43999999901</v>
          </cell>
          <cell r="H535">
            <v>81750540.420000002</v>
          </cell>
          <cell r="I535">
            <v>0</v>
          </cell>
          <cell r="J535">
            <v>81750540.420000002</v>
          </cell>
        </row>
        <row r="536">
          <cell r="A536" t="str">
            <v>9010000111</v>
          </cell>
          <cell r="B536" t="str">
            <v>WB_RAT11-Podat</v>
          </cell>
          <cell r="C536">
            <v>78508354.180000007</v>
          </cell>
          <cell r="D536">
            <v>0</v>
          </cell>
          <cell r="E536">
            <v>78508354.180000007</v>
          </cell>
          <cell r="F536">
            <v>645355.19999999902</v>
          </cell>
          <cell r="G536">
            <v>583023.43999999901</v>
          </cell>
          <cell r="H536">
            <v>78570685.939999893</v>
          </cell>
          <cell r="I536">
            <v>0</v>
          </cell>
          <cell r="J536">
            <v>78570685.939999893</v>
          </cell>
        </row>
        <row r="537">
          <cell r="A537" t="str">
            <v>9010004074</v>
          </cell>
          <cell r="B537" t="str">
            <v>LE: W.br.RAT(74</v>
          </cell>
          <cell r="C537">
            <v>8603097.3699999899</v>
          </cell>
          <cell r="D537">
            <v>0</v>
          </cell>
          <cell r="E537">
            <v>8603097.3699999899</v>
          </cell>
          <cell r="F537">
            <v>0</v>
          </cell>
          <cell r="G537">
            <v>0</v>
          </cell>
          <cell r="H537">
            <v>8603097.3699999899</v>
          </cell>
          <cell r="I537">
            <v>0</v>
          </cell>
          <cell r="J537">
            <v>8603097.3699999899</v>
          </cell>
        </row>
        <row r="538">
          <cell r="A538" t="str">
            <v>9010010003</v>
          </cell>
          <cell r="B538" t="str">
            <v>WP_ Bud/lok 03-</v>
          </cell>
          <cell r="C538">
            <v>25561290.629999898</v>
          </cell>
          <cell r="D538">
            <v>0</v>
          </cell>
          <cell r="E538">
            <v>25561290.629999898</v>
          </cell>
          <cell r="F538">
            <v>0</v>
          </cell>
          <cell r="G538">
            <v>34575.19</v>
          </cell>
          <cell r="H538">
            <v>25526715.440000001</v>
          </cell>
          <cell r="I538">
            <v>0</v>
          </cell>
          <cell r="J538">
            <v>25526715.440000001</v>
          </cell>
        </row>
        <row r="539">
          <cell r="A539" t="str">
            <v>9010020003</v>
          </cell>
          <cell r="B539" t="str">
            <v>WP_ O.inż.l.i w</v>
          </cell>
          <cell r="C539">
            <v>4067170.71</v>
          </cell>
          <cell r="D539">
            <v>0</v>
          </cell>
          <cell r="E539">
            <v>4067170.71</v>
          </cell>
          <cell r="F539">
            <v>0</v>
          </cell>
          <cell r="G539">
            <v>0</v>
          </cell>
          <cell r="H539">
            <v>4067170.71</v>
          </cell>
          <cell r="I539">
            <v>0</v>
          </cell>
          <cell r="J539">
            <v>4067170.71</v>
          </cell>
        </row>
        <row r="540">
          <cell r="A540" t="str">
            <v>9010030003</v>
          </cell>
          <cell r="B540" t="str">
            <v>WP_Kot/masz_e03</v>
          </cell>
          <cell r="C540">
            <v>86113</v>
          </cell>
          <cell r="D540">
            <v>0</v>
          </cell>
          <cell r="E540">
            <v>86113</v>
          </cell>
          <cell r="F540">
            <v>0</v>
          </cell>
          <cell r="G540">
            <v>600</v>
          </cell>
          <cell r="H540">
            <v>85513</v>
          </cell>
          <cell r="I540">
            <v>0</v>
          </cell>
          <cell r="J540">
            <v>85513</v>
          </cell>
        </row>
        <row r="541">
          <cell r="A541" t="str">
            <v>9010040003</v>
          </cell>
          <cell r="B541" t="str">
            <v>WP_Masz/urz 03-</v>
          </cell>
          <cell r="C541">
            <v>18434425.609999899</v>
          </cell>
          <cell r="D541">
            <v>0</v>
          </cell>
          <cell r="E541">
            <v>18434425.609999899</v>
          </cell>
          <cell r="F541">
            <v>149340.51</v>
          </cell>
          <cell r="G541">
            <v>178182.079999999</v>
          </cell>
          <cell r="H541">
            <v>18405584.039999899</v>
          </cell>
          <cell r="I541">
            <v>0</v>
          </cell>
          <cell r="J541">
            <v>18405584.039999899</v>
          </cell>
        </row>
        <row r="542">
          <cell r="A542" t="str">
            <v>9010050003</v>
          </cell>
          <cell r="B542" t="str">
            <v>WP_Sp.masz 03-P</v>
          </cell>
          <cell r="C542">
            <v>1791783.82</v>
          </cell>
          <cell r="D542">
            <v>0</v>
          </cell>
          <cell r="E542">
            <v>1791783.82</v>
          </cell>
          <cell r="F542">
            <v>0</v>
          </cell>
          <cell r="G542">
            <v>7261.4899999999898</v>
          </cell>
          <cell r="H542">
            <v>1784522.33</v>
          </cell>
          <cell r="I542">
            <v>0</v>
          </cell>
          <cell r="J542">
            <v>1784522.33</v>
          </cell>
        </row>
        <row r="543">
          <cell r="A543" t="str">
            <v>9010060003</v>
          </cell>
          <cell r="B543" t="str">
            <v>WP_ Urz.tech03-</v>
          </cell>
          <cell r="C543">
            <v>7418670.5499999896</v>
          </cell>
          <cell r="D543">
            <v>0</v>
          </cell>
          <cell r="E543">
            <v>7418670.5499999896</v>
          </cell>
          <cell r="F543">
            <v>123714.12</v>
          </cell>
          <cell r="G543">
            <v>92239.71</v>
          </cell>
          <cell r="H543">
            <v>7450144.96</v>
          </cell>
          <cell r="I543">
            <v>0</v>
          </cell>
          <cell r="J543">
            <v>7450144.96</v>
          </cell>
        </row>
        <row r="544">
          <cell r="A544" t="str">
            <v>9010070003</v>
          </cell>
          <cell r="B544" t="str">
            <v>WP_ Śr.trans03-</v>
          </cell>
          <cell r="C544">
            <v>7184168.1699999897</v>
          </cell>
          <cell r="D544">
            <v>0</v>
          </cell>
          <cell r="E544">
            <v>7184168.1699999897</v>
          </cell>
          <cell r="F544">
            <v>161215.5</v>
          </cell>
          <cell r="G544">
            <v>163029.91</v>
          </cell>
          <cell r="H544">
            <v>7182353.7599999905</v>
          </cell>
          <cell r="I544">
            <v>0</v>
          </cell>
          <cell r="J544">
            <v>7182353.7599999905</v>
          </cell>
        </row>
        <row r="545">
          <cell r="A545" t="str">
            <v>9010080003</v>
          </cell>
          <cell r="B545" t="str">
            <v>WP_Narz/prz 03-</v>
          </cell>
          <cell r="C545">
            <v>14315069.76</v>
          </cell>
          <cell r="D545">
            <v>0</v>
          </cell>
          <cell r="E545">
            <v>14315069.76</v>
          </cell>
          <cell r="F545">
            <v>211085.07</v>
          </cell>
          <cell r="G545">
            <v>107135.06</v>
          </cell>
          <cell r="H545">
            <v>14419019.77</v>
          </cell>
          <cell r="I545">
            <v>0</v>
          </cell>
          <cell r="J545">
            <v>14419019.77</v>
          </cell>
        </row>
        <row r="546">
          <cell r="A546" t="str">
            <v>9010990000</v>
          </cell>
          <cell r="B546" t="str">
            <v>Pozostałe SMT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47">
          <cell r="A547" t="str">
            <v>9011000111</v>
          </cell>
          <cell r="B547" t="str">
            <v>Umorz.RAT11-Pod</v>
          </cell>
          <cell r="C547">
            <v>-53561307.25</v>
          </cell>
          <cell r="D547">
            <v>0</v>
          </cell>
          <cell r="E547">
            <v>-53561307.25</v>
          </cell>
          <cell r="F547">
            <v>0</v>
          </cell>
          <cell r="G547">
            <v>0</v>
          </cell>
          <cell r="H547">
            <v>0</v>
          </cell>
          <cell r="I547">
            <v>-53561307.25</v>
          </cell>
          <cell r="J547">
            <v>-53561307.25</v>
          </cell>
        </row>
        <row r="548">
          <cell r="A548" t="str">
            <v>9011010003</v>
          </cell>
          <cell r="B548" t="str">
            <v>UM_ Bud. i lok(</v>
          </cell>
          <cell r="C548">
            <v>-11727079.51</v>
          </cell>
          <cell r="D548">
            <v>0</v>
          </cell>
          <cell r="E548">
            <v>-11727079.51</v>
          </cell>
          <cell r="F548">
            <v>22548.74</v>
          </cell>
          <cell r="G548">
            <v>443827.82</v>
          </cell>
          <cell r="H548">
            <v>0</v>
          </cell>
          <cell r="I548">
            <v>-12148358.59</v>
          </cell>
          <cell r="J548">
            <v>-12148358.59</v>
          </cell>
        </row>
        <row r="549">
          <cell r="A549" t="str">
            <v>9011020003</v>
          </cell>
          <cell r="B549" t="str">
            <v>UM_ O.inż.l.i w</v>
          </cell>
          <cell r="C549">
            <v>-1986024.27</v>
          </cell>
          <cell r="D549">
            <v>0</v>
          </cell>
          <cell r="E549">
            <v>-1986024.27</v>
          </cell>
          <cell r="F549">
            <v>0</v>
          </cell>
          <cell r="G549">
            <v>68384.91</v>
          </cell>
          <cell r="H549">
            <v>0</v>
          </cell>
          <cell r="I549">
            <v>-2054409.1799999899</v>
          </cell>
          <cell r="J549">
            <v>-2054409.1799999899</v>
          </cell>
        </row>
        <row r="550">
          <cell r="A550" t="str">
            <v>9011030003</v>
          </cell>
          <cell r="B550" t="str">
            <v>UM_ K.i masz.e.</v>
          </cell>
          <cell r="C550">
            <v>-83484.699999999895</v>
          </cell>
          <cell r="D550">
            <v>0</v>
          </cell>
          <cell r="E550">
            <v>-83484.699999999895</v>
          </cell>
          <cell r="F550">
            <v>600</v>
          </cell>
          <cell r="G550">
            <v>584.07000000000005</v>
          </cell>
          <cell r="H550">
            <v>0</v>
          </cell>
          <cell r="I550">
            <v>-83468.77</v>
          </cell>
          <cell r="J550">
            <v>-83468.77</v>
          </cell>
        </row>
        <row r="551">
          <cell r="A551" t="str">
            <v>9011040003</v>
          </cell>
          <cell r="B551" t="str">
            <v>UM_ Masz,urz.og</v>
          </cell>
          <cell r="C551">
            <v>-14994152.779999901</v>
          </cell>
          <cell r="D551">
            <v>0</v>
          </cell>
          <cell r="E551">
            <v>-14994152.779999901</v>
          </cell>
          <cell r="F551">
            <v>178182.079999999</v>
          </cell>
          <cell r="G551">
            <v>421981.90999999898</v>
          </cell>
          <cell r="H551">
            <v>0</v>
          </cell>
          <cell r="I551">
            <v>-15237952.609999901</v>
          </cell>
          <cell r="J551">
            <v>-15237952.609999901</v>
          </cell>
        </row>
        <row r="552">
          <cell r="A552" t="str">
            <v>9011050003</v>
          </cell>
          <cell r="B552" t="str">
            <v>UM_ Sp.masz,urz</v>
          </cell>
          <cell r="C552">
            <v>-1333844.21</v>
          </cell>
          <cell r="D552">
            <v>0</v>
          </cell>
          <cell r="E552">
            <v>-1333844.21</v>
          </cell>
          <cell r="F552">
            <v>7261.4899999999898</v>
          </cell>
          <cell r="G552">
            <v>44415.47</v>
          </cell>
          <cell r="H552">
            <v>0</v>
          </cell>
          <cell r="I552">
            <v>-1370998.1899999899</v>
          </cell>
          <cell r="J552">
            <v>-1370998.1899999899</v>
          </cell>
        </row>
        <row r="553">
          <cell r="A553" t="str">
            <v>9011060003</v>
          </cell>
          <cell r="B553" t="str">
            <v>UM_ Urz.tech.(0</v>
          </cell>
          <cell r="C553">
            <v>-5706933.79</v>
          </cell>
          <cell r="D553">
            <v>0</v>
          </cell>
          <cell r="E553">
            <v>-5706933.79</v>
          </cell>
          <cell r="F553">
            <v>92239.71</v>
          </cell>
          <cell r="G553">
            <v>231753.34</v>
          </cell>
          <cell r="H553">
            <v>0</v>
          </cell>
          <cell r="I553">
            <v>-5846447.4199999897</v>
          </cell>
          <cell r="J553">
            <v>-5846447.4199999897</v>
          </cell>
        </row>
        <row r="554">
          <cell r="A554" t="str">
            <v>9011070003</v>
          </cell>
          <cell r="B554" t="str">
            <v>UM_ Śr. i trans</v>
          </cell>
          <cell r="C554">
            <v>-4201046.2</v>
          </cell>
          <cell r="D554">
            <v>0</v>
          </cell>
          <cell r="E554">
            <v>-4201046.2</v>
          </cell>
          <cell r="F554">
            <v>163029.91</v>
          </cell>
          <cell r="G554">
            <v>338111.03999999899</v>
          </cell>
          <cell r="H554">
            <v>0</v>
          </cell>
          <cell r="I554">
            <v>-4376127.33</v>
          </cell>
          <cell r="J554">
            <v>-4376127.33</v>
          </cell>
        </row>
        <row r="555">
          <cell r="A555" t="str">
            <v>9011080003</v>
          </cell>
          <cell r="B555" t="str">
            <v>UM_ Narz.prz,ru</v>
          </cell>
          <cell r="C555">
            <v>-13119501.85</v>
          </cell>
          <cell r="D555">
            <v>0</v>
          </cell>
          <cell r="E555">
            <v>-13119501.85</v>
          </cell>
          <cell r="F555">
            <v>107135.06</v>
          </cell>
          <cell r="G555">
            <v>332254.71999999898</v>
          </cell>
          <cell r="H555">
            <v>0</v>
          </cell>
          <cell r="I555">
            <v>-13344621.51</v>
          </cell>
          <cell r="J555">
            <v>-13344621.51</v>
          </cell>
        </row>
        <row r="556">
          <cell r="A556" t="str">
            <v>9011090174</v>
          </cell>
          <cell r="B556" t="str">
            <v>Umorz.RAT(74-b.</v>
          </cell>
          <cell r="C556">
            <v>-55667382.590000004</v>
          </cell>
          <cell r="D556">
            <v>0</v>
          </cell>
          <cell r="E556">
            <v>-55667382.590000004</v>
          </cell>
          <cell r="F556">
            <v>571315.98999999894</v>
          </cell>
          <cell r="G556">
            <v>1878021.07</v>
          </cell>
          <cell r="H556">
            <v>0</v>
          </cell>
          <cell r="I556">
            <v>-56974087.670000002</v>
          </cell>
          <cell r="J556">
            <v>-56974087.670000002</v>
          </cell>
        </row>
        <row r="557">
          <cell r="A557" t="str">
            <v>9011090176</v>
          </cell>
          <cell r="B557" t="str">
            <v>Umorz.RAT(76-b.</v>
          </cell>
          <cell r="C557">
            <v>-55627338.340000004</v>
          </cell>
          <cell r="D557">
            <v>0</v>
          </cell>
          <cell r="E557">
            <v>-55627338.340000004</v>
          </cell>
          <cell r="F557">
            <v>570996.98999999894</v>
          </cell>
          <cell r="G557">
            <v>1903731.6799999899</v>
          </cell>
          <cell r="H557">
            <v>0</v>
          </cell>
          <cell r="I557">
            <v>-56960073.030000001</v>
          </cell>
          <cell r="J557">
            <v>-56960073.030000001</v>
          </cell>
        </row>
        <row r="558">
          <cell r="A558" t="str">
            <v>9011094174</v>
          </cell>
          <cell r="B558" t="str">
            <v>LE: Um.RAT(74-b</v>
          </cell>
          <cell r="C558">
            <v>-1929210.72</v>
          </cell>
          <cell r="D558">
            <v>0</v>
          </cell>
          <cell r="E558">
            <v>-1929210.72</v>
          </cell>
          <cell r="F558">
            <v>0</v>
          </cell>
          <cell r="G558">
            <v>272814.07</v>
          </cell>
          <cell r="H558">
            <v>0</v>
          </cell>
          <cell r="I558">
            <v>-2202024.79</v>
          </cell>
          <cell r="J558">
            <v>-2202024.79</v>
          </cell>
        </row>
        <row r="559">
          <cell r="A559" t="str">
            <v>9011230111</v>
          </cell>
          <cell r="B559" t="str">
            <v>Umorz.RAT11-Pod</v>
          </cell>
          <cell r="C559">
            <v>-5836440.2199999904</v>
          </cell>
          <cell r="D559">
            <v>0</v>
          </cell>
          <cell r="E559">
            <v>-5836440.2199999904</v>
          </cell>
          <cell r="F559">
            <v>583023.43999999901</v>
          </cell>
          <cell r="G559">
            <v>1567187.9399999899</v>
          </cell>
          <cell r="H559">
            <v>0</v>
          </cell>
          <cell r="I559">
            <v>-6820604.7199999904</v>
          </cell>
          <cell r="J559">
            <v>-6820604.7199999904</v>
          </cell>
        </row>
        <row r="560">
          <cell r="A560" t="str">
            <v>9011230211</v>
          </cell>
          <cell r="B560" t="str">
            <v>Umorz.WN(11-Pod</v>
          </cell>
          <cell r="C560">
            <v>-59794.089999999902</v>
          </cell>
          <cell r="D560">
            <v>0</v>
          </cell>
          <cell r="E560">
            <v>-59794.089999999902</v>
          </cell>
          <cell r="F560">
            <v>0</v>
          </cell>
          <cell r="G560">
            <v>0</v>
          </cell>
          <cell r="H560">
            <v>0</v>
          </cell>
          <cell r="I560">
            <v>-59794.089999999902</v>
          </cell>
          <cell r="J560">
            <v>-59794.089999999902</v>
          </cell>
        </row>
        <row r="561">
          <cell r="A561" t="str">
            <v>9012090005</v>
          </cell>
          <cell r="B561" t="str">
            <v>OA_RAT(05-odpMS</v>
          </cell>
          <cell r="C561">
            <v>254715.929999999</v>
          </cell>
          <cell r="D561">
            <v>0</v>
          </cell>
          <cell r="E561">
            <v>254715.929999999</v>
          </cell>
          <cell r="F561">
            <v>0</v>
          </cell>
          <cell r="G561">
            <v>37915.629999999903</v>
          </cell>
          <cell r="H561">
            <v>216800.299999999</v>
          </cell>
          <cell r="I561">
            <v>0</v>
          </cell>
          <cell r="J561">
            <v>216800.299999999</v>
          </cell>
        </row>
        <row r="562">
          <cell r="A562" t="str">
            <v>9012090007</v>
          </cell>
          <cell r="B562" t="str">
            <v>OA_RAT(07-odpPS</v>
          </cell>
          <cell r="C562">
            <v>-816493.31999999902</v>
          </cell>
          <cell r="D562">
            <v>0</v>
          </cell>
          <cell r="E562">
            <v>-816493.31999999902</v>
          </cell>
          <cell r="F562">
            <v>733.62</v>
          </cell>
          <cell r="G562">
            <v>0</v>
          </cell>
          <cell r="H562">
            <v>0</v>
          </cell>
          <cell r="I562">
            <v>-815759.69999999902</v>
          </cell>
          <cell r="J562">
            <v>-815759.69999999902</v>
          </cell>
        </row>
        <row r="563">
          <cell r="A563" t="str">
            <v>9012090176</v>
          </cell>
          <cell r="B563" t="str">
            <v>OA_RAT(76-PSR b</v>
          </cell>
          <cell r="C563">
            <v>-27990.93</v>
          </cell>
          <cell r="D563">
            <v>0</v>
          </cell>
          <cell r="E563">
            <v>-27990.93</v>
          </cell>
          <cell r="F563">
            <v>0</v>
          </cell>
          <cell r="G563">
            <v>0</v>
          </cell>
          <cell r="H563">
            <v>0</v>
          </cell>
          <cell r="I563">
            <v>-27990.93</v>
          </cell>
          <cell r="J563">
            <v>-27990.93</v>
          </cell>
        </row>
        <row r="564">
          <cell r="A564" t="str">
            <v>9020000211</v>
          </cell>
          <cell r="B564" t="str">
            <v>WB_WN b/PWUG11-</v>
          </cell>
          <cell r="C564">
            <v>1829984.28</v>
          </cell>
          <cell r="D564">
            <v>0</v>
          </cell>
          <cell r="E564">
            <v>1829984.28</v>
          </cell>
          <cell r="F564">
            <v>0</v>
          </cell>
          <cell r="G564">
            <v>0</v>
          </cell>
          <cell r="H564">
            <v>1829984.28</v>
          </cell>
          <cell r="I564">
            <v>0</v>
          </cell>
          <cell r="J564">
            <v>1829984.28</v>
          </cell>
        </row>
        <row r="565">
          <cell r="A565" t="str">
            <v>9020000311</v>
          </cell>
          <cell r="B565" t="str">
            <v>WB_WN_PWUGnab11</v>
          </cell>
          <cell r="C565">
            <v>589446.80000000005</v>
          </cell>
          <cell r="D565">
            <v>0</v>
          </cell>
          <cell r="E565">
            <v>589446.80000000005</v>
          </cell>
          <cell r="F565">
            <v>0</v>
          </cell>
          <cell r="G565">
            <v>0</v>
          </cell>
          <cell r="H565">
            <v>589446.80000000005</v>
          </cell>
          <cell r="I565">
            <v>0</v>
          </cell>
          <cell r="J565">
            <v>589446.80000000005</v>
          </cell>
        </row>
        <row r="566">
          <cell r="A566" t="str">
            <v>9020140003</v>
          </cell>
          <cell r="B566" t="str">
            <v>WP_Lic.komp03-P</v>
          </cell>
          <cell r="C566">
            <v>1829984.28</v>
          </cell>
          <cell r="D566">
            <v>0</v>
          </cell>
          <cell r="E566">
            <v>1829984.28</v>
          </cell>
          <cell r="F566">
            <v>0</v>
          </cell>
          <cell r="G566">
            <v>0</v>
          </cell>
          <cell r="H566">
            <v>1829984.28</v>
          </cell>
          <cell r="I566">
            <v>0</v>
          </cell>
          <cell r="J566">
            <v>1829984.28</v>
          </cell>
        </row>
        <row r="567">
          <cell r="A567" t="str">
            <v>9020160003</v>
          </cell>
          <cell r="B567" t="str">
            <v>WP_PWUG nab03-P</v>
          </cell>
          <cell r="C567">
            <v>589446.80000000005</v>
          </cell>
          <cell r="D567">
            <v>0</v>
          </cell>
          <cell r="E567">
            <v>589446.80000000005</v>
          </cell>
          <cell r="F567">
            <v>0</v>
          </cell>
          <cell r="G567">
            <v>0</v>
          </cell>
          <cell r="H567">
            <v>589446.80000000005</v>
          </cell>
          <cell r="I567">
            <v>0</v>
          </cell>
          <cell r="J567">
            <v>589446.80000000005</v>
          </cell>
        </row>
        <row r="568">
          <cell r="A568" t="str">
            <v>9021000211</v>
          </cell>
          <cell r="B568" t="str">
            <v>Um.WN b/PWUG_Po</v>
          </cell>
          <cell r="C568">
            <v>-1730617.75</v>
          </cell>
          <cell r="D568">
            <v>0</v>
          </cell>
          <cell r="E568">
            <v>-1730617.75</v>
          </cell>
          <cell r="F568">
            <v>0</v>
          </cell>
          <cell r="G568">
            <v>0</v>
          </cell>
          <cell r="H568">
            <v>0</v>
          </cell>
          <cell r="I568">
            <v>-1730617.75</v>
          </cell>
          <cell r="J568">
            <v>-1730617.75</v>
          </cell>
        </row>
        <row r="569">
          <cell r="A569" t="str">
            <v>9021140003</v>
          </cell>
          <cell r="B569" t="str">
            <v>UM_Lic.prog.kom</v>
          </cell>
          <cell r="C569">
            <v>-1697679.8799999901</v>
          </cell>
          <cell r="D569">
            <v>0</v>
          </cell>
          <cell r="E569">
            <v>-1697679.8799999901</v>
          </cell>
          <cell r="F569">
            <v>0</v>
          </cell>
          <cell r="G569">
            <v>13934.26</v>
          </cell>
          <cell r="H569">
            <v>0</v>
          </cell>
          <cell r="I569">
            <v>-1711614.1399999899</v>
          </cell>
          <cell r="J569">
            <v>-1711614.1399999899</v>
          </cell>
        </row>
        <row r="570">
          <cell r="A570" t="str">
            <v>9021160003</v>
          </cell>
          <cell r="B570" t="str">
            <v>UM_PWUG nabyte(</v>
          </cell>
          <cell r="C570">
            <v>-548663.81999999902</v>
          </cell>
          <cell r="D570">
            <v>0</v>
          </cell>
          <cell r="E570">
            <v>-548663.81999999902</v>
          </cell>
          <cell r="F570">
            <v>0</v>
          </cell>
          <cell r="G570">
            <v>2381.48</v>
          </cell>
          <cell r="H570">
            <v>0</v>
          </cell>
          <cell r="I570">
            <v>-551045.30000000005</v>
          </cell>
          <cell r="J570">
            <v>-551045.30000000005</v>
          </cell>
        </row>
        <row r="571">
          <cell r="A571" t="str">
            <v>9060000011</v>
          </cell>
          <cell r="B571" t="str">
            <v>WP_NI (11)</v>
          </cell>
          <cell r="C571">
            <v>410085.33</v>
          </cell>
          <cell r="D571">
            <v>0</v>
          </cell>
          <cell r="E571">
            <v>410085.33</v>
          </cell>
          <cell r="F571">
            <v>0</v>
          </cell>
          <cell r="G571">
            <v>0</v>
          </cell>
          <cell r="H571">
            <v>410085.33</v>
          </cell>
          <cell r="I571">
            <v>0</v>
          </cell>
          <cell r="J571">
            <v>410085.33</v>
          </cell>
        </row>
        <row r="572">
          <cell r="A572" t="str">
            <v>9060010003</v>
          </cell>
          <cell r="B572" t="str">
            <v>WP_Nier.inw.Bud</v>
          </cell>
          <cell r="C572">
            <v>410085.33</v>
          </cell>
          <cell r="D572">
            <v>0</v>
          </cell>
          <cell r="E572">
            <v>410085.33</v>
          </cell>
          <cell r="F572">
            <v>0</v>
          </cell>
          <cell r="G572">
            <v>0</v>
          </cell>
          <cell r="H572">
            <v>410085.33</v>
          </cell>
          <cell r="I572">
            <v>0</v>
          </cell>
          <cell r="J572">
            <v>410085.33</v>
          </cell>
        </row>
        <row r="573">
          <cell r="A573" t="str">
            <v>9061010003</v>
          </cell>
          <cell r="B573" t="str">
            <v>Um_Nier.inwBud0</v>
          </cell>
          <cell r="C573">
            <v>-235484.429999999</v>
          </cell>
          <cell r="D573">
            <v>0</v>
          </cell>
          <cell r="E573">
            <v>-235484.429999999</v>
          </cell>
          <cell r="F573">
            <v>0</v>
          </cell>
          <cell r="G573">
            <v>6836.2799999999897</v>
          </cell>
          <cell r="H573">
            <v>0</v>
          </cell>
          <cell r="I573">
            <v>-242320.709999999</v>
          </cell>
          <cell r="J573">
            <v>-242320.709999999</v>
          </cell>
        </row>
        <row r="574">
          <cell r="A574" t="str">
            <v>9080100003</v>
          </cell>
          <cell r="B574" t="str">
            <v>WP_RAT w bud03P</v>
          </cell>
          <cell r="C574">
            <v>8076</v>
          </cell>
          <cell r="D574">
            <v>0</v>
          </cell>
          <cell r="E574">
            <v>8076</v>
          </cell>
          <cell r="F574">
            <v>746274.09999999905</v>
          </cell>
          <cell r="G574">
            <v>646174.57999999903</v>
          </cell>
          <cell r="H574">
            <v>108175.52</v>
          </cell>
          <cell r="I574">
            <v>0</v>
          </cell>
          <cell r="J574">
            <v>108175.52</v>
          </cell>
        </row>
        <row r="575">
          <cell r="A575" t="str">
            <v>9080100011</v>
          </cell>
          <cell r="B575" t="str">
            <v>WP_RATwB (11)</v>
          </cell>
          <cell r="C575">
            <v>33076</v>
          </cell>
          <cell r="D575">
            <v>0</v>
          </cell>
          <cell r="E575">
            <v>33076</v>
          </cell>
          <cell r="F575">
            <v>746274.09999999905</v>
          </cell>
          <cell r="G575">
            <v>646174.57999999903</v>
          </cell>
          <cell r="H575">
            <v>133175.519999999</v>
          </cell>
          <cell r="I575">
            <v>0</v>
          </cell>
          <cell r="J575">
            <v>133175.519999999</v>
          </cell>
        </row>
        <row r="576">
          <cell r="A576" t="str">
            <v>9080200003</v>
          </cell>
          <cell r="B576" t="str">
            <v>WP_WN n/odd dou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A577" t="str">
            <v>9080200011</v>
          </cell>
          <cell r="B577" t="str">
            <v>WP_WNnieoddane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A578" t="str">
            <v>9092000000</v>
          </cell>
          <cell r="B578" t="str">
            <v>KT ewid.wyposaż</v>
          </cell>
          <cell r="C578">
            <v>3000469.98</v>
          </cell>
          <cell r="D578">
            <v>0</v>
          </cell>
          <cell r="E578">
            <v>3000469.98</v>
          </cell>
          <cell r="F578">
            <v>179218.399999999</v>
          </cell>
          <cell r="G578">
            <v>114900.99</v>
          </cell>
          <cell r="H578">
            <v>3064787.39</v>
          </cell>
          <cell r="I578">
            <v>0</v>
          </cell>
          <cell r="J578">
            <v>3064787.39</v>
          </cell>
        </row>
        <row r="579">
          <cell r="A579" t="str">
            <v>9210000120</v>
          </cell>
          <cell r="B579" t="str">
            <v>Zob.war.udziel.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A580" t="str">
            <v>9249990103</v>
          </cell>
          <cell r="B580" t="str">
            <v>Rozlicz.inw.nie</v>
          </cell>
          <cell r="C580">
            <v>20652.959999999901</v>
          </cell>
          <cell r="D580">
            <v>0</v>
          </cell>
          <cell r="E580">
            <v>20652.959999999901</v>
          </cell>
          <cell r="F580">
            <v>0</v>
          </cell>
          <cell r="G580">
            <v>0</v>
          </cell>
          <cell r="H580">
            <v>20652.959999999901</v>
          </cell>
          <cell r="I580">
            <v>0</v>
          </cell>
          <cell r="J580">
            <v>20652.959999999901</v>
          </cell>
        </row>
        <row r="581">
          <cell r="A581" t="str">
            <v>9290000000</v>
          </cell>
          <cell r="B581" t="str">
            <v>KT do pozabil.z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A582" t="str">
            <v>9400230111</v>
          </cell>
          <cell r="B582" t="str">
            <v>Amortyz. podat.</v>
          </cell>
          <cell r="C582">
            <v>0</v>
          </cell>
          <cell r="D582">
            <v>0</v>
          </cell>
          <cell r="E582">
            <v>0</v>
          </cell>
          <cell r="F582">
            <v>1566957.79</v>
          </cell>
          <cell r="G582">
            <v>0</v>
          </cell>
          <cell r="H582">
            <v>1566957.79</v>
          </cell>
          <cell r="I582">
            <v>0</v>
          </cell>
          <cell r="J582">
            <v>1566957.79</v>
          </cell>
        </row>
        <row r="583">
          <cell r="A583" t="str">
            <v>9401100003</v>
          </cell>
          <cell r="B583" t="str">
            <v>Amort RAT 03PSR</v>
          </cell>
          <cell r="C583">
            <v>0</v>
          </cell>
          <cell r="D583">
            <v>0</v>
          </cell>
          <cell r="E583">
            <v>0</v>
          </cell>
          <cell r="F583">
            <v>1893109.58</v>
          </cell>
          <cell r="G583">
            <v>0</v>
          </cell>
          <cell r="H583">
            <v>1893109.58</v>
          </cell>
          <cell r="I583">
            <v>0</v>
          </cell>
          <cell r="J583">
            <v>1893109.58</v>
          </cell>
        </row>
        <row r="584">
          <cell r="A584" t="str">
            <v>9401190005</v>
          </cell>
          <cell r="B584" t="str">
            <v>Am.RAT,WN,NI-05</v>
          </cell>
          <cell r="C584">
            <v>0</v>
          </cell>
          <cell r="D584">
            <v>0</v>
          </cell>
          <cell r="E584">
            <v>0</v>
          </cell>
          <cell r="F584">
            <v>37915.629999999903</v>
          </cell>
          <cell r="G584">
            <v>0</v>
          </cell>
          <cell r="H584">
            <v>37915.629999999903</v>
          </cell>
          <cell r="I584">
            <v>0</v>
          </cell>
          <cell r="J584">
            <v>37915.629999999903</v>
          </cell>
        </row>
        <row r="585">
          <cell r="A585" t="str">
            <v>9401190007</v>
          </cell>
          <cell r="B585" t="str">
            <v>Amo RAT(07-odpP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733.62</v>
          </cell>
          <cell r="H585">
            <v>0</v>
          </cell>
          <cell r="I585">
            <v>-733.62</v>
          </cell>
          <cell r="J585">
            <v>-733.62</v>
          </cell>
        </row>
        <row r="586">
          <cell r="A586" t="str">
            <v>9401190174</v>
          </cell>
          <cell r="B586" t="str">
            <v>AmoRAT(74-MSSFb</v>
          </cell>
          <cell r="C586">
            <v>0</v>
          </cell>
          <cell r="D586">
            <v>0</v>
          </cell>
          <cell r="E586">
            <v>0</v>
          </cell>
          <cell r="F586">
            <v>1861475.1799999899</v>
          </cell>
          <cell r="G586">
            <v>0</v>
          </cell>
          <cell r="H586">
            <v>1861475.1799999899</v>
          </cell>
          <cell r="I586">
            <v>0</v>
          </cell>
          <cell r="J586">
            <v>1861475.1799999899</v>
          </cell>
        </row>
        <row r="587">
          <cell r="A587" t="str">
            <v>9401190176</v>
          </cell>
          <cell r="B587" t="str">
            <v>AmoRAT(76-PSR b</v>
          </cell>
          <cell r="C587">
            <v>0</v>
          </cell>
          <cell r="D587">
            <v>0</v>
          </cell>
          <cell r="E587">
            <v>0</v>
          </cell>
          <cell r="F587">
            <v>1887185.79</v>
          </cell>
          <cell r="G587">
            <v>0</v>
          </cell>
          <cell r="H587">
            <v>1887185.79</v>
          </cell>
          <cell r="I587">
            <v>0</v>
          </cell>
          <cell r="J587">
            <v>1887185.79</v>
          </cell>
        </row>
        <row r="588">
          <cell r="A588" t="str">
            <v>9401194174</v>
          </cell>
          <cell r="B588" t="str">
            <v>LE: Am.RAT(74-b</v>
          </cell>
          <cell r="C588">
            <v>0</v>
          </cell>
          <cell r="D588">
            <v>0</v>
          </cell>
          <cell r="E588">
            <v>0</v>
          </cell>
          <cell r="F588">
            <v>272814.07</v>
          </cell>
          <cell r="G588">
            <v>0</v>
          </cell>
          <cell r="H588">
            <v>272814.07</v>
          </cell>
          <cell r="I588">
            <v>0</v>
          </cell>
          <cell r="J588">
            <v>272814.07</v>
          </cell>
        </row>
        <row r="589">
          <cell r="A589" t="str">
            <v>9402120003</v>
          </cell>
          <cell r="B589" t="str">
            <v>Amort WN 03PSR</v>
          </cell>
          <cell r="C589">
            <v>0</v>
          </cell>
          <cell r="D589">
            <v>0</v>
          </cell>
          <cell r="E589">
            <v>0</v>
          </cell>
          <cell r="F589">
            <v>13934.26</v>
          </cell>
          <cell r="G589">
            <v>0</v>
          </cell>
          <cell r="H589">
            <v>13934.26</v>
          </cell>
          <cell r="I589">
            <v>0</v>
          </cell>
          <cell r="J589">
            <v>13934.26</v>
          </cell>
        </row>
        <row r="590">
          <cell r="A590" t="str">
            <v>9402121003</v>
          </cell>
          <cell r="B590" t="str">
            <v>Amort PWUGnab03</v>
          </cell>
          <cell r="C590">
            <v>0</v>
          </cell>
          <cell r="D590">
            <v>0</v>
          </cell>
          <cell r="E590">
            <v>0</v>
          </cell>
          <cell r="F590">
            <v>2381.48</v>
          </cell>
          <cell r="G590">
            <v>0</v>
          </cell>
          <cell r="H590">
            <v>2381.48</v>
          </cell>
          <cell r="I590">
            <v>0</v>
          </cell>
          <cell r="J590">
            <v>2381.48</v>
          </cell>
        </row>
        <row r="591">
          <cell r="A591" t="str">
            <v>9402190174</v>
          </cell>
          <cell r="B591" t="str">
            <v>AmoWN(74-MSSFb.</v>
          </cell>
          <cell r="C591">
            <v>0</v>
          </cell>
          <cell r="D591">
            <v>0</v>
          </cell>
          <cell r="E591">
            <v>0</v>
          </cell>
          <cell r="F591">
            <v>16315.74</v>
          </cell>
          <cell r="G591">
            <v>0</v>
          </cell>
          <cell r="H591">
            <v>16315.74</v>
          </cell>
          <cell r="I591">
            <v>0</v>
          </cell>
          <cell r="J591">
            <v>16315.74</v>
          </cell>
        </row>
        <row r="592">
          <cell r="A592" t="str">
            <v>9402190176</v>
          </cell>
          <cell r="B592" t="str">
            <v>AmoWN(76-PSR b.</v>
          </cell>
          <cell r="C592">
            <v>0</v>
          </cell>
          <cell r="D592">
            <v>0</v>
          </cell>
          <cell r="E592">
            <v>0</v>
          </cell>
          <cell r="F592">
            <v>16315.74</v>
          </cell>
          <cell r="G592">
            <v>0</v>
          </cell>
          <cell r="H592">
            <v>16315.74</v>
          </cell>
          <cell r="I592">
            <v>0</v>
          </cell>
          <cell r="J592">
            <v>16315.74</v>
          </cell>
        </row>
        <row r="593">
          <cell r="A593" t="str">
            <v>9403100003</v>
          </cell>
          <cell r="B593" t="str">
            <v>Am.Nier.Inw.03-</v>
          </cell>
          <cell r="C593">
            <v>0</v>
          </cell>
          <cell r="D593">
            <v>0</v>
          </cell>
          <cell r="E593">
            <v>0</v>
          </cell>
          <cell r="F593">
            <v>6836.2799999999897</v>
          </cell>
          <cell r="G593">
            <v>0</v>
          </cell>
          <cell r="H593">
            <v>6836.2799999999897</v>
          </cell>
          <cell r="I593">
            <v>0</v>
          </cell>
          <cell r="J593">
            <v>6836.2799999999897</v>
          </cell>
        </row>
        <row r="594">
          <cell r="A594" t="str">
            <v>9765000074</v>
          </cell>
          <cell r="B594" t="str">
            <v>PKO_WN(74-MSSFb</v>
          </cell>
          <cell r="C594">
            <v>0</v>
          </cell>
          <cell r="D594">
            <v>0</v>
          </cell>
          <cell r="E594">
            <v>0</v>
          </cell>
          <cell r="F594">
            <v>12026.45</v>
          </cell>
          <cell r="G594">
            <v>0</v>
          </cell>
          <cell r="H594">
            <v>12026.45</v>
          </cell>
          <cell r="I594">
            <v>0</v>
          </cell>
          <cell r="J594">
            <v>12026.45</v>
          </cell>
        </row>
        <row r="595">
          <cell r="A595" t="str">
            <v>9765000076</v>
          </cell>
          <cell r="B595" t="str">
            <v>PKO_WN(76-PSRb.</v>
          </cell>
          <cell r="C595">
            <v>0</v>
          </cell>
          <cell r="D595">
            <v>0</v>
          </cell>
          <cell r="E595">
            <v>0</v>
          </cell>
          <cell r="F595">
            <v>12026.45</v>
          </cell>
          <cell r="G595">
            <v>0</v>
          </cell>
          <cell r="H595">
            <v>12026.45</v>
          </cell>
          <cell r="I595">
            <v>0</v>
          </cell>
          <cell r="J595">
            <v>12026.45</v>
          </cell>
        </row>
        <row r="596">
          <cell r="A596" t="str">
            <v>9790000000</v>
          </cell>
          <cell r="B596" t="str">
            <v>KT.zamk.gr.7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429475.78</v>
          </cell>
          <cell r="H596">
            <v>0</v>
          </cell>
          <cell r="I596">
            <v>-429475.78</v>
          </cell>
          <cell r="J596">
            <v>-429475.78</v>
          </cell>
        </row>
        <row r="597">
          <cell r="A597" t="str">
            <v>9795260000</v>
          </cell>
          <cell r="B597" t="str">
            <v>Podatkowe zwięk</v>
          </cell>
          <cell r="C597">
            <v>0</v>
          </cell>
          <cell r="D597">
            <v>0</v>
          </cell>
          <cell r="E597">
            <v>0</v>
          </cell>
          <cell r="F597">
            <v>398620.56</v>
          </cell>
          <cell r="G597">
            <v>0</v>
          </cell>
          <cell r="H597">
            <v>398620.56</v>
          </cell>
          <cell r="I597">
            <v>0</v>
          </cell>
          <cell r="J597">
            <v>398620.56</v>
          </cell>
        </row>
        <row r="598">
          <cell r="A598" t="str">
            <v>9795270000</v>
          </cell>
          <cell r="B598" t="str">
            <v>Podatk.zwi.kosz</v>
          </cell>
          <cell r="C598">
            <v>0</v>
          </cell>
          <cell r="D598">
            <v>0</v>
          </cell>
          <cell r="E598">
            <v>0</v>
          </cell>
          <cell r="F598">
            <v>30855.22</v>
          </cell>
          <cell r="G598">
            <v>0</v>
          </cell>
          <cell r="H598">
            <v>30855.22</v>
          </cell>
          <cell r="I598">
            <v>0</v>
          </cell>
          <cell r="J598">
            <v>30855.22</v>
          </cell>
        </row>
        <row r="599">
          <cell r="A599" t="str">
            <v>9810000000</v>
          </cell>
          <cell r="B599" t="str">
            <v>Zys.zat.z lat u</v>
          </cell>
          <cell r="C599">
            <v>-117594132.78</v>
          </cell>
          <cell r="D599">
            <v>0</v>
          </cell>
          <cell r="E599">
            <v>-117594132.78</v>
          </cell>
          <cell r="F599">
            <v>0</v>
          </cell>
          <cell r="G599">
            <v>0</v>
          </cell>
          <cell r="H599">
            <v>0</v>
          </cell>
          <cell r="I599">
            <v>-117594132.78</v>
          </cell>
          <cell r="J599">
            <v>-117594132.78</v>
          </cell>
        </row>
        <row r="600">
          <cell r="A600" t="str">
            <v>9810000001</v>
          </cell>
          <cell r="B600" t="str">
            <v>Rozl. wyniku_OD</v>
          </cell>
          <cell r="C600">
            <v>10165196.6199999</v>
          </cell>
          <cell r="D600">
            <v>0</v>
          </cell>
          <cell r="E600">
            <v>10165196.6199999</v>
          </cell>
          <cell r="F600">
            <v>0</v>
          </cell>
          <cell r="G600">
            <v>0</v>
          </cell>
          <cell r="H600">
            <v>10165196.6199999</v>
          </cell>
          <cell r="I600">
            <v>0</v>
          </cell>
          <cell r="J600">
            <v>10165196.6199999</v>
          </cell>
        </row>
        <row r="601">
          <cell r="A601" t="str">
            <v>9900000000</v>
          </cell>
          <cell r="B601" t="str">
            <v>Poz.p/bilan-mig</v>
          </cell>
          <cell r="C601">
            <v>-38576957.0499999</v>
          </cell>
          <cell r="D601">
            <v>0</v>
          </cell>
          <cell r="E601">
            <v>-38576957.0499999</v>
          </cell>
          <cell r="F601">
            <v>0</v>
          </cell>
          <cell r="G601">
            <v>0</v>
          </cell>
          <cell r="H601">
            <v>0</v>
          </cell>
          <cell r="I601">
            <v>-38576957.0499999</v>
          </cell>
          <cell r="J601">
            <v>-38576957.0499999</v>
          </cell>
        </row>
        <row r="602">
          <cell r="A602" t="str">
            <v>9920000000</v>
          </cell>
          <cell r="B602" t="str">
            <v>Poz.p/bilans-mi</v>
          </cell>
          <cell r="C602">
            <v>47226069.1199999</v>
          </cell>
          <cell r="D602">
            <v>0</v>
          </cell>
          <cell r="E602">
            <v>47226069.1199999</v>
          </cell>
          <cell r="F602">
            <v>0</v>
          </cell>
          <cell r="G602">
            <v>0</v>
          </cell>
          <cell r="H602">
            <v>47226069.1199999</v>
          </cell>
          <cell r="I602">
            <v>0</v>
          </cell>
          <cell r="J602">
            <v>47226069.1199999</v>
          </cell>
        </row>
        <row r="603">
          <cell r="A603" t="str">
            <v>9930000000</v>
          </cell>
          <cell r="B603" t="str">
            <v>Poz.p/bilans-mi</v>
          </cell>
          <cell r="C603">
            <v>-2674674.41</v>
          </cell>
          <cell r="D603">
            <v>0</v>
          </cell>
          <cell r="E603">
            <v>-2674674.41</v>
          </cell>
          <cell r="F603">
            <v>0</v>
          </cell>
          <cell r="G603">
            <v>0</v>
          </cell>
          <cell r="H603">
            <v>0</v>
          </cell>
          <cell r="I603">
            <v>-2674674.41</v>
          </cell>
          <cell r="J603">
            <v>-2674674.41</v>
          </cell>
        </row>
        <row r="604">
          <cell r="A604" t="str">
            <v>9940000000</v>
          </cell>
          <cell r="B604" t="str">
            <v>Poz.p/bilans-mi</v>
          </cell>
          <cell r="C604">
            <v>-5974437.6600000001</v>
          </cell>
          <cell r="D604">
            <v>0</v>
          </cell>
          <cell r="E604">
            <v>-5974437.6600000001</v>
          </cell>
          <cell r="F604">
            <v>0</v>
          </cell>
          <cell r="G604">
            <v>0</v>
          </cell>
          <cell r="H604">
            <v>0</v>
          </cell>
          <cell r="I604">
            <v>-5974437.6600000001</v>
          </cell>
          <cell r="J604">
            <v>-5974437.6600000001</v>
          </cell>
        </row>
        <row r="605">
          <cell r="A605" t="str">
            <v>9999000000</v>
          </cell>
          <cell r="B605" t="str">
            <v>Konto techniczn</v>
          </cell>
          <cell r="C605">
            <v>0</v>
          </cell>
          <cell r="D605">
            <v>0</v>
          </cell>
          <cell r="E605">
            <v>0</v>
          </cell>
          <cell r="F605">
            <v>4396544.6699999897</v>
          </cell>
          <cell r="G605">
            <v>7241561.3200000003</v>
          </cell>
          <cell r="H605">
            <v>0</v>
          </cell>
          <cell r="I605">
            <v>-2845016.6499999901</v>
          </cell>
          <cell r="J605">
            <v>-2845016.6499999901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spondentka"/>
      <sheetName val="obrotówka narastająco"/>
      <sheetName val="KUP 2022 - NKUP 2023"/>
      <sheetName val="sprawdzenie rezerw"/>
      <sheetName val="CIT 04-2023"/>
      <sheetName val="Podatek odroczony "/>
      <sheetName val="podatek minimalny - kalkulacja"/>
      <sheetName val="ukryta dywidenda - kalkulacja"/>
      <sheetName val="koszty finansowania dłużnego"/>
      <sheetName val="SAP FC Aktywo z tyt.odrocz.pod."/>
      <sheetName val="SAP FC Rezerwa z tyt.odrocz.pod"/>
      <sheetName val="PK"/>
    </sheetNames>
    <sheetDataSet>
      <sheetData sheetId="0"/>
      <sheetData sheetId="1"/>
      <sheetData sheetId="2"/>
      <sheetData sheetId="3"/>
      <sheetData sheetId="4"/>
      <sheetData sheetId="5">
        <row r="96">
          <cell r="I96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OMA"/>
      <sheetName val="OMA-EWSA"/>
      <sheetName val="var1"/>
      <sheetName val="var2"/>
      <sheetName val="idx"/>
      <sheetName val="varEW"/>
      <sheetName val="varSI"/>
      <sheetName val="varZE"/>
      <sheetName val="varKA"/>
      <sheetName val="varWO"/>
      <sheetName val="varPR"/>
      <sheetName val="EW_w02"/>
      <sheetName val="SI_w02"/>
      <sheetName val="ZE_w02"/>
      <sheetName val="PR_w02"/>
      <sheetName val="KA_w02"/>
      <sheetName val="WO_w02"/>
      <sheetName val="EW_w03"/>
      <sheetName val="SI_w03"/>
      <sheetName val="ZE_w03"/>
      <sheetName val="PR_w03"/>
      <sheetName val="KA_w03"/>
      <sheetName val="WO_w03"/>
      <sheetName val="EW_w04"/>
      <sheetName val="SI_w04"/>
      <sheetName val="ZE_w04"/>
      <sheetName val="KA_w04"/>
      <sheetName val="WO_w04"/>
      <sheetName val="pr_w04"/>
      <sheetName val="EW_w05"/>
      <sheetName val="SI_w05"/>
      <sheetName val="ZE_w05"/>
      <sheetName val="KA_w05"/>
      <sheetName val="WO_w05"/>
      <sheetName val="pr_w05"/>
      <sheetName val="__bp4__"/>
      <sheetName val="EW_bp4"/>
      <sheetName val="SI_bp4"/>
      <sheetName val="ZE_bp4"/>
      <sheetName val="KA_bp4"/>
      <sheetName val="WO_bp4"/>
      <sheetName val="PR_bp4"/>
      <sheetName val="EW_bp5"/>
      <sheetName val="SI_bp5"/>
      <sheetName val="ZE_bp5"/>
      <sheetName val="KA_bp5"/>
      <sheetName val="WO_bp5"/>
      <sheetName val="PR_bp5"/>
      <sheetName val="EW_bp6"/>
      <sheetName val="SI_bp6"/>
      <sheetName val="ZE_bp6"/>
      <sheetName val="KA_bp6"/>
      <sheetName val="WO_bp6"/>
      <sheetName val="PR_bp6"/>
      <sheetName val="EW_bp7"/>
      <sheetName val="SI_bp7"/>
      <sheetName val="ZE_bp7"/>
      <sheetName val="KA_bp7"/>
      <sheetName val="WO_bp7"/>
      <sheetName val="PR_bp7"/>
      <sheetName val="EW_b5"/>
      <sheetName val="SI_b5"/>
      <sheetName val="ZE_b5"/>
      <sheetName val="KA_b5"/>
      <sheetName val="WO_b5"/>
      <sheetName val="pr_b5"/>
      <sheetName val="EW_p5_3"/>
      <sheetName val="SI_p5_3"/>
      <sheetName val="ZE_p5_3"/>
      <sheetName val="KA_p5_3"/>
      <sheetName val="WO_p5_3"/>
      <sheetName val="pr_p5_3"/>
      <sheetName val="EW_p5_4"/>
      <sheetName val="SI_p5_4"/>
      <sheetName val="ZE_p5_4"/>
      <sheetName val="KA_p5_4"/>
      <sheetName val="WO_p5_4"/>
      <sheetName val="pr_p5_4"/>
      <sheetName val="EW_p5_5"/>
      <sheetName val="SI_p5_5"/>
      <sheetName val="ZE_p5_5"/>
      <sheetName val="KA_p5_5"/>
      <sheetName val="WO_p5_5"/>
      <sheetName val="pr_p5_5"/>
      <sheetName val="EW_p5_6"/>
      <sheetName val="SI_p5_6"/>
      <sheetName val="ZE_p5_6"/>
      <sheetName val="KA_p5_6"/>
      <sheetName val="WO_p5_6"/>
      <sheetName val="pr_p5_6"/>
      <sheetName val="EW_p5_33"/>
      <sheetName val="SI_p5_33"/>
      <sheetName val="ZE_p5_33"/>
      <sheetName val="KA_p5_33"/>
      <sheetName val="WO_p5_33"/>
      <sheetName val="pr_p5_33"/>
      <sheetName val="Jedn.k.zmienne"/>
      <sheetName val="Wskaźniki produkcyjne"/>
      <sheetName val="Prod. i sprzed. - tech."/>
      <sheetName val="Prod. i sprzed. - ekonom."/>
      <sheetName val="Prod. i sprzed. - łączny"/>
      <sheetName val="Marże"/>
      <sheetName val="Odchylenia"/>
      <sheetName val="Sprzedaż-lata pop."/>
      <sheetName val="Prognoza marży miesiąca"/>
      <sheetName val="Paliwo2"/>
      <sheetName val="Arkusz1"/>
      <sheetName val="WK"/>
      <sheetName val="WK-wsk.jedn."/>
      <sheetName val="WK-prod.,paliwa"/>
      <sheetName val="Arkusz2"/>
      <sheetName val="EW_p5_7"/>
      <sheetName val="SI_p5_7"/>
      <sheetName val="ZE_p5_7"/>
      <sheetName val="KA_p5_7"/>
      <sheetName val="WO_p5_7"/>
      <sheetName val="pr_p5_7"/>
      <sheetName val="EW_p5_8"/>
      <sheetName val="SI_p5_8"/>
      <sheetName val="ZE_p5_8"/>
      <sheetName val="KA_p5_8"/>
      <sheetName val="WO_p5_8"/>
      <sheetName val="pr_p5_8"/>
      <sheetName val="listy"/>
      <sheetName val="KONS"/>
      <sheetName val="Do_OMA"/>
      <sheetName val="Jedn_k_zmienne"/>
      <sheetName val="Wskaźniki_produkcyjne"/>
      <sheetName val="Prod__i_sprzed__-_tech_"/>
      <sheetName val="Prod__i_sprzed__-_ekonom_"/>
      <sheetName val="Prod__i_sprzed__-_łączny"/>
      <sheetName val="Sprzedaż-lata_pop_"/>
      <sheetName val="Prognoza_marży_miesiąca"/>
      <sheetName val="WK-wsk_jedn_"/>
      <sheetName val="WK-prod_,paliwa"/>
      <sheetName val="Analizy_2005_01"/>
      <sheetName val="Do_OMA1"/>
      <sheetName val="Jedn_k_zmienne1"/>
      <sheetName val="Wskaźniki_produkcyjne1"/>
      <sheetName val="Prod__i_sprzed__-_tech_1"/>
      <sheetName val="Prod__i_sprzed__-_ekonom_1"/>
      <sheetName val="Prod__i_sprzed__-_łączny1"/>
      <sheetName val="Sprzedaż-lata_pop_1"/>
      <sheetName val="Prognoza_marży_miesiąca1"/>
      <sheetName val="WK-wsk_jedn_1"/>
      <sheetName val="WK-prod_,paliwa1"/>
      <sheetName val="Do_OMA3"/>
      <sheetName val="Jedn_k_zmienne2"/>
      <sheetName val="Wskaźniki_produkcyjne2"/>
      <sheetName val="Prod__i_sprzed__-_tech_2"/>
      <sheetName val="Prod__i_sprzed__-_ekonom_2"/>
      <sheetName val="Prod__i_sprzed__-_łączny2"/>
      <sheetName val="Sprzedaż-lata_pop_2"/>
      <sheetName val="Prognoza_marży_miesiąca2"/>
      <sheetName val="WK-wsk_jedn_2"/>
      <sheetName val="WK-prod_,paliwa2"/>
      <sheetName val="Do_OMA2"/>
      <sheetName val="Do_OMA4"/>
      <sheetName val="Jedn_k_zmienne3"/>
      <sheetName val="Wskaźniki_produkcyjne3"/>
      <sheetName val="Prod__i_sprzed__-_tech_3"/>
      <sheetName val="Prod__i_sprzed__-_ekonom_3"/>
      <sheetName val="Prod__i_sprzed__-_łączny3"/>
      <sheetName val="Sprzedaż-lata_pop_3"/>
      <sheetName val="Prognoza_marży_miesiąca3"/>
      <sheetName val="WK-wsk_jedn_3"/>
      <sheetName val="WK-prod_,paliwa3"/>
      <sheetName val="SAP_FC"/>
      <sheetName val="Do_OMA5"/>
      <sheetName val="Jedn_k_zmienne4"/>
      <sheetName val="Wskaźniki_produkcyjne4"/>
      <sheetName val="Prod__i_sprzed__-_tech_4"/>
      <sheetName val="Prod__i_sprzed__-_ekonom_4"/>
      <sheetName val="Prod__i_sprzed__-_łączny4"/>
      <sheetName val="Sprzedaż-lata_pop_4"/>
      <sheetName val="Prognoza_marży_miesiąca4"/>
      <sheetName val="WK-wsk_jedn_4"/>
      <sheetName val="WK-prod_,paliwa4"/>
      <sheetName val="Do_OMA6"/>
      <sheetName val="Jedn_k_zmienne5"/>
      <sheetName val="Wskaźniki_produkcyjne5"/>
      <sheetName val="Prod__i_sprzed__-_tech_5"/>
      <sheetName val="Prod__i_sprzed__-_ekonom_5"/>
      <sheetName val="Prod__i_sprzed__-_łączny5"/>
      <sheetName val="Sprzedaż-lata_pop_5"/>
      <sheetName val="Prognoza_marży_miesiąca5"/>
      <sheetName val="WK-wsk_jedn_5"/>
      <sheetName val="WK-prod_,paliwa5"/>
      <sheetName val="Do_OMA7"/>
      <sheetName val="Jedn_k_zmienne6"/>
      <sheetName val="Wskaźniki_produkcyjne6"/>
      <sheetName val="Prod__i_sprzed__-_tech_6"/>
      <sheetName val="Prod__i_sprzed__-_ekonom_6"/>
      <sheetName val="Prod__i_sprzed__-_łączny6"/>
      <sheetName val="Sprzedaż-lata_pop_6"/>
      <sheetName val="Prognoza_marży_miesiąca6"/>
      <sheetName val="WK-wsk_jedn_6"/>
      <sheetName val="WK-prod_,paliwa6"/>
      <sheetName val="Do_OMA8"/>
      <sheetName val="Jedn_k_zmienne7"/>
      <sheetName val="Wskaźniki_produkcyjne7"/>
      <sheetName val="Prod__i_sprzed__-_tech_7"/>
      <sheetName val="Prod__i_sprzed__-_ekonom_7"/>
      <sheetName val="Prod__i_sprzed__-_łączny7"/>
      <sheetName val="Sprzedaż-lata_pop_7"/>
      <sheetName val="Prognoza_marży_miesiąca7"/>
      <sheetName val="WK-wsk_jedn_7"/>
      <sheetName val="WK-prod_,paliwa7"/>
      <sheetName val="Słowniki"/>
      <sheetName val="cbt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J2">
            <v>6</v>
          </cell>
        </row>
        <row r="3">
          <cell r="K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  <sheetName val="SI_w05"/>
      <sheetName val="ZE_w05"/>
      <sheetName val="KA_w05"/>
      <sheetName val="idx"/>
      <sheetName val="Do OMA"/>
      <sheetName val="OMA-EWSA"/>
      <sheetName val="var1"/>
      <sheetName val="var2"/>
      <sheetName val="varEW"/>
      <sheetName val="varSI"/>
      <sheetName val="varZE"/>
      <sheetName val="varKA"/>
      <sheetName val="varWO"/>
      <sheetName val="varPR"/>
      <sheetName val="EW_bp6"/>
      <sheetName val="SI_bp6"/>
      <sheetName val="ZE_bp6"/>
      <sheetName val="KA_bp6"/>
      <sheetName val="WO_bp6"/>
      <sheetName val="PR_bp6"/>
      <sheetName val="EW_b6"/>
      <sheetName val="EW(bezPR)_b6"/>
      <sheetName val="SI_b6"/>
      <sheetName val="ZE_b6"/>
      <sheetName val="KA_b6"/>
      <sheetName val="WO_b6"/>
      <sheetName val="PR_b6"/>
      <sheetName val="EW_w06"/>
      <sheetName val="EW(bezPR)_w06"/>
      <sheetName val="SI_w06"/>
      <sheetName val="ZE_w06"/>
      <sheetName val="KA_w06"/>
      <sheetName val="WO_w06"/>
      <sheetName val="PR_w06"/>
      <sheetName val="EW_w02"/>
      <sheetName val="SI_w02"/>
      <sheetName val="ZE_w02"/>
      <sheetName val="PR_w02"/>
      <sheetName val="KA_w02"/>
      <sheetName val="WO_w02"/>
      <sheetName val="EW_w03"/>
      <sheetName val="SI_w03"/>
      <sheetName val="ZE_w03"/>
      <sheetName val="PR_w03"/>
      <sheetName val="KA_w03"/>
      <sheetName val="WO_w03"/>
      <sheetName val="EW_w04"/>
      <sheetName val="SI_w04"/>
      <sheetName val="ZE_w04"/>
      <sheetName val="KA_w04"/>
      <sheetName val="WO_w04"/>
      <sheetName val="pr_w04"/>
      <sheetName val="EW_w05"/>
      <sheetName val="EW(bezPR)_w05"/>
      <sheetName val="WO_w05"/>
      <sheetName val="pr_w05"/>
      <sheetName val="EW_bp5"/>
      <sheetName val="SI_bp5"/>
      <sheetName val="ZE_bp5"/>
      <sheetName val="KA_bp5"/>
      <sheetName val="WO_bp5"/>
      <sheetName val="PR_bp5"/>
      <sheetName val="EW_b5"/>
      <sheetName val="SI_b5"/>
      <sheetName val="ZE_b5"/>
      <sheetName val="KA_b5"/>
      <sheetName val="WO_b5"/>
      <sheetName val="pr_b5"/>
      <sheetName val="EW_b5_kor"/>
      <sheetName val="SI_b5_kor"/>
      <sheetName val="ZE_b5_kor"/>
      <sheetName val="KA_b5_kor"/>
      <sheetName val="WO_b5_kor"/>
      <sheetName val="pr_b5_kor"/>
      <sheetName val="EW_p5_9_2"/>
      <sheetName val="SI_p5_9_2"/>
      <sheetName val="ZE_p5_9_2"/>
      <sheetName val="KA_p5_9_2"/>
      <sheetName val="WO_p5_9_2"/>
      <sheetName val="pr_p5_9_2"/>
      <sheetName val="EW_p5_11"/>
      <sheetName val="SI_p5_11"/>
      <sheetName val="ZE_p5_11"/>
      <sheetName val="KA_p5_11"/>
      <sheetName val="WO_p5_11"/>
      <sheetName val="pr_p5_11"/>
      <sheetName val="EW_p5_12"/>
      <sheetName val="SI_p5_12"/>
      <sheetName val="ZE_p5_12"/>
      <sheetName val="KA_p5_12"/>
      <sheetName val="WO_p5_12"/>
      <sheetName val="pr_p5_12"/>
      <sheetName val="Jedn.k.zmienne"/>
      <sheetName val="Wskaźniki produkcyjne"/>
      <sheetName val="Prod. i sprzed. - tech."/>
      <sheetName val="Prod. i sprzed. - ekonom."/>
      <sheetName val="Prod. i sprzed. - łączny"/>
      <sheetName val="Marże"/>
      <sheetName val="Odchylenia"/>
      <sheetName val="Sprzedaż-lata pop."/>
      <sheetName val="Prognoza marży miesiąca"/>
      <sheetName val="Paliwo2"/>
      <sheetName val="WK"/>
      <sheetName val="WK-wsk.jedn."/>
      <sheetName val="WK-prod.,paliwa"/>
      <sheetName val="Do_OMA"/>
      <sheetName val="Jedn_k_zmienne"/>
      <sheetName val="Wskaźniki_produkcyjne"/>
      <sheetName val="Prod__i_sprzed__-_tech_"/>
      <sheetName val="Prod__i_sprzed__-_ekonom_"/>
      <sheetName val="Prod__i_sprzed__-_łączny"/>
      <sheetName val="Sprzedaż-lata_pop_"/>
      <sheetName val="Prognoza_marży_miesiąca"/>
      <sheetName val="WK-wsk_jedn_"/>
      <sheetName val="WK-prod_,paliwa"/>
      <sheetName val="OBR01"/>
      <sheetName val="DATA2002"/>
      <sheetName val="Do_OMA1"/>
      <sheetName val="Jedn_k_zmienne1"/>
      <sheetName val="Wskaźniki_produkcyjne1"/>
      <sheetName val="Prod__i_sprzed__-_tech_1"/>
      <sheetName val="Prod__i_sprzed__-_ekonom_1"/>
      <sheetName val="Prod__i_sprzed__-_łączny1"/>
      <sheetName val="Sprzedaż-lata_pop_1"/>
      <sheetName val="Prognoza_marży_miesiąca1"/>
      <sheetName val="WK-wsk_jedn_1"/>
      <sheetName val="WK-prod_,paliwa1"/>
      <sheetName val="Do_OMA2"/>
      <sheetName val="Do_OMA3"/>
      <sheetName val="Jedn_k_zmienne2"/>
      <sheetName val="Wskaźniki_produkcyjne2"/>
      <sheetName val="Prod__i_sprzed__-_tech_2"/>
      <sheetName val="Prod__i_sprzed__-_ekonom_2"/>
      <sheetName val="Prod__i_sprzed__-_łączny2"/>
      <sheetName val="Sprzedaż-lata_pop_2"/>
      <sheetName val="Prognoza_marży_miesiąca2"/>
      <sheetName val="WK-wsk_jedn_2"/>
      <sheetName val="WK-prod_,paliwa2"/>
      <sheetName val="INNE"/>
      <sheetName val="Do_OMA4"/>
      <sheetName val="Jedn_k_zmienne3"/>
      <sheetName val="Wskaźniki_produkcyjne3"/>
      <sheetName val="Prod__i_sprzed__-_tech_3"/>
      <sheetName val="Prod__i_sprzed__-_ekonom_3"/>
      <sheetName val="Prod__i_sprzed__-_łączny3"/>
      <sheetName val="Sprzedaż-lata_pop_3"/>
      <sheetName val="Prognoza_marży_miesiąca3"/>
      <sheetName val="WK-wsk_jedn_3"/>
      <sheetName val="WK-prod_,paliwa3"/>
      <sheetName val="Stopień wykonania"/>
      <sheetName val="Do_OMA5"/>
      <sheetName val="Jedn_k_zmienne4"/>
      <sheetName val="Wskaźniki_produkcyjne4"/>
      <sheetName val="Prod__i_sprzed__-_tech_4"/>
      <sheetName val="Prod__i_sprzed__-_ekonom_4"/>
      <sheetName val="Prod__i_sprzed__-_łączny4"/>
      <sheetName val="Sprzedaż-lata_pop_4"/>
      <sheetName val="Prognoza_marży_miesiąca4"/>
      <sheetName val="WK-wsk_jedn_4"/>
      <sheetName val="WK-prod_,paliwa4"/>
      <sheetName val="Stopień_wykonania"/>
      <sheetName val="Do_OMA6"/>
      <sheetName val="Jedn_k_zmienne5"/>
      <sheetName val="Wskaźniki_produkcyjne5"/>
      <sheetName val="Prod__i_sprzed__-_tech_5"/>
      <sheetName val="Prod__i_sprzed__-_ekonom_5"/>
      <sheetName val="Prod__i_sprzed__-_łączny5"/>
      <sheetName val="Sprzedaż-lata_pop_5"/>
      <sheetName val="Prognoza_marży_miesiąca5"/>
      <sheetName val="WK-wsk_jedn_5"/>
      <sheetName val="WK-prod_,paliwa5"/>
      <sheetName val="Stopień_wykonania1"/>
      <sheetName val="Do_OMA7"/>
      <sheetName val="Jedn_k_zmienne6"/>
      <sheetName val="Wskaźniki_produkcyjne6"/>
      <sheetName val="Prod__i_sprzed__-_tech_6"/>
      <sheetName val="Prod__i_sprzed__-_ekonom_6"/>
      <sheetName val="Prod__i_sprzed__-_łączny6"/>
      <sheetName val="Sprzedaż-lata_pop_6"/>
      <sheetName val="Prognoza_marży_miesiąca6"/>
      <sheetName val="WK-wsk_jedn_6"/>
      <sheetName val="WK-prod_,paliwa6"/>
      <sheetName val="Stopień_wykonania2"/>
      <sheetName val="Do_OMA8"/>
      <sheetName val="Jedn_k_zmienne7"/>
      <sheetName val="Wskaźniki_produkcyjne7"/>
      <sheetName val="Prod__i_sprzed__-_tech_7"/>
      <sheetName val="Prod__i_sprzed__-_ekonom_7"/>
      <sheetName val="Prod__i_sprzed__-_łączny7"/>
      <sheetName val="Sprzedaż-lata_pop_7"/>
      <sheetName val="Prognoza_marży_miesiąca7"/>
      <sheetName val="WK-wsk_jedn_7"/>
      <sheetName val="WK-prod_,paliwa7"/>
      <sheetName val="Stopień_wykonania3"/>
      <sheetName val="Kontakty"/>
      <sheetName val=""/>
      <sheetName val="harmonog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"/>
      <sheetName val="OBR01"/>
      <sheetName val="OBR02"/>
      <sheetName val="Spr01"/>
      <sheetName val="DEF_TAX"/>
      <sheetName val="Aktywa"/>
      <sheetName val="Pasywa"/>
      <sheetName val="RZiS"/>
      <sheetName val="CF"/>
      <sheetName val="Kap"/>
      <sheetName val="DATA2002"/>
      <sheetName val="Items 4,5,6"/>
      <sheetName val="Nota1.1"/>
      <sheetName val="Nota1.5 1.7"/>
      <sheetName val="Nota1.8 1.9"/>
      <sheetName val="Nota1.10"/>
      <sheetName val="Nota 1.11 1.12"/>
      <sheetName val="Nota2.1 2.3"/>
      <sheetName val="INC_TAX"/>
      <sheetName val="Nota2.5"/>
      <sheetName val="Nota 4.1"/>
      <sheetName val="Nota 6.1"/>
      <sheetName val="ATC Working paper 2002"/>
      <sheetName val="Items_4,5,6"/>
      <sheetName val="Nota1_1"/>
      <sheetName val="Nota1_5_1_7"/>
      <sheetName val="Nota1_8_1_9"/>
      <sheetName val="Nota1_10"/>
      <sheetName val="Nota_1_11_1_12"/>
      <sheetName val="Nota2_1_2_3"/>
      <sheetName val="Nota2_5"/>
      <sheetName val="Nota_4_1"/>
      <sheetName val="Nota_6_1"/>
      <sheetName val="ATC_Working_paper_2002"/>
      <sheetName val="Items_4,5,61"/>
      <sheetName val="Nota1_11"/>
      <sheetName val="Nota1_5_1_71"/>
      <sheetName val="Nota1_8_1_91"/>
      <sheetName val="Nota1_101"/>
      <sheetName val="Nota_1_11_1_121"/>
      <sheetName val="Nota2_1_2_31"/>
      <sheetName val="Nota2_51"/>
      <sheetName val="Nota_4_11"/>
      <sheetName val="Nota_6_11"/>
      <sheetName val="ATC_Working_paper_20021"/>
      <sheetName val="ZE_w05"/>
      <sheetName val="DBIL"/>
      <sheetName val="DRZIS"/>
      <sheetName val="KOSZTY"/>
      <sheetName val="DROZR"/>
      <sheetName val="F-1, F-2, F-3 (YE2012)"/>
      <sheetName val="Items_4,5,62"/>
      <sheetName val="Nota1_12"/>
      <sheetName val="Nota1_5_1_72"/>
      <sheetName val="Nota1_8_1_92"/>
      <sheetName val="Nota1_102"/>
      <sheetName val="Nota_1_11_1_122"/>
      <sheetName val="Nota2_1_2_32"/>
      <sheetName val="Nota2_52"/>
      <sheetName val="Nota_4_12"/>
      <sheetName val="Nota_6_12"/>
      <sheetName val="ATC_Working_paper_20022"/>
      <sheetName val="F-1,_F-2,_F-3_(YE2012)"/>
      <sheetName val="lista"/>
      <sheetName val="Items_4,5,63"/>
      <sheetName val="Nota1_13"/>
      <sheetName val="Nota1_5_1_73"/>
      <sheetName val="Nota1_8_1_93"/>
      <sheetName val="Nota1_103"/>
      <sheetName val="Nota_1_11_1_123"/>
      <sheetName val="Nota2_1_2_33"/>
      <sheetName val="Nota2_53"/>
      <sheetName val="Nota_4_13"/>
      <sheetName val="Nota_6_13"/>
      <sheetName val="ATC_Working_paper_20023"/>
      <sheetName val="F-1,_F-2,_F-3_(YE2012)1"/>
      <sheetName val="Items_4,5,64"/>
      <sheetName val="Nota1_14"/>
      <sheetName val="Nota1_5_1_74"/>
      <sheetName val="Nota1_8_1_94"/>
      <sheetName val="Nota1_104"/>
      <sheetName val="Nota_1_11_1_124"/>
      <sheetName val="Nota2_1_2_34"/>
      <sheetName val="Nota2_54"/>
      <sheetName val="Nota_4_14"/>
      <sheetName val="Nota_6_14"/>
      <sheetName val="ATC_Working_paper_20024"/>
      <sheetName val="F-1,_F-2,_F-3_(YE2012)2"/>
      <sheetName val="Items_4,5,65"/>
      <sheetName val="Nota1_15"/>
      <sheetName val="Nota1_5_1_75"/>
      <sheetName val="Nota1_8_1_95"/>
      <sheetName val="Nota1_105"/>
      <sheetName val="Nota_1_11_1_125"/>
      <sheetName val="Nota2_1_2_35"/>
      <sheetName val="Nota2_55"/>
      <sheetName val="Nota_4_15"/>
      <sheetName val="Nota_6_15"/>
      <sheetName val="ATC_Working_paper_20025"/>
      <sheetName val="F-1,_F-2,_F-3_(YE2012)3"/>
      <sheetName val="Items_4,5,66"/>
      <sheetName val="Nota1_16"/>
      <sheetName val="Nota1_5_1_76"/>
      <sheetName val="Nota1_8_1_96"/>
      <sheetName val="Nota1_106"/>
      <sheetName val="Nota_1_11_1_126"/>
      <sheetName val="Nota2_1_2_36"/>
      <sheetName val="Nota2_56"/>
      <sheetName val="Nota_4_16"/>
      <sheetName val="Nota_6_16"/>
      <sheetName val="ATC_Working_paper_20026"/>
      <sheetName val="F-1,_F-2,_F-3_(YE2012)4"/>
      <sheetName val="Items_4,5,67"/>
      <sheetName val="Nota1_17"/>
      <sheetName val="Nota1_5_1_77"/>
      <sheetName val="Nota1_8_1_97"/>
      <sheetName val="Nota1_107"/>
      <sheetName val="Nota_1_11_1_127"/>
      <sheetName val="Nota2_1_2_37"/>
      <sheetName val="Nota2_57"/>
      <sheetName val="Nota_4_17"/>
      <sheetName val="Nota_6_17"/>
      <sheetName val="ATC_Working_paper_20027"/>
      <sheetName val="F-1,_F-2,_F-3_(YE2012)5"/>
      <sheetName val="wykonanie_2009"/>
      <sheetName val="Arkusz2"/>
    </sheetNames>
    <sheetDataSet>
      <sheetData sheetId="0" refreshError="1">
        <row r="2">
          <cell r="D2">
            <v>13041.67</v>
          </cell>
        </row>
      </sheetData>
      <sheetData sheetId="1" refreshError="1">
        <row r="25">
          <cell r="S25">
            <v>21396466.93</v>
          </cell>
        </row>
        <row r="26">
          <cell r="S26">
            <v>50305.01</v>
          </cell>
        </row>
        <row r="27">
          <cell r="S27">
            <v>9622.4699999999993</v>
          </cell>
        </row>
        <row r="43">
          <cell r="S43">
            <v>394300.34</v>
          </cell>
        </row>
        <row r="48">
          <cell r="S48">
            <v>5671.71</v>
          </cell>
        </row>
        <row r="50">
          <cell r="S50">
            <v>21345.48</v>
          </cell>
        </row>
        <row r="52">
          <cell r="S52">
            <v>0</v>
          </cell>
        </row>
        <row r="55">
          <cell r="S55">
            <v>903858.12</v>
          </cell>
        </row>
        <row r="80">
          <cell r="Q80">
            <v>14329473.789999999</v>
          </cell>
        </row>
        <row r="89">
          <cell r="Q89">
            <v>749986.11</v>
          </cell>
        </row>
        <row r="93">
          <cell r="Q93">
            <v>104.49</v>
          </cell>
        </row>
        <row r="94">
          <cell r="Q94">
            <v>0</v>
          </cell>
        </row>
        <row r="95">
          <cell r="Q95">
            <v>735.91</v>
          </cell>
        </row>
        <row r="96">
          <cell r="Q96">
            <v>63388.73</v>
          </cell>
        </row>
        <row r="102">
          <cell r="Q102">
            <v>515772.54</v>
          </cell>
        </row>
        <row r="105">
          <cell r="Q105">
            <v>10270.1</v>
          </cell>
        </row>
        <row r="110">
          <cell r="Q110">
            <v>134047.22</v>
          </cell>
        </row>
        <row r="111">
          <cell r="Q111">
            <v>55522.23</v>
          </cell>
        </row>
        <row r="117">
          <cell r="Q117">
            <v>21434.5</v>
          </cell>
        </row>
        <row r="118">
          <cell r="Q118">
            <v>181428.42</v>
          </cell>
        </row>
        <row r="134">
          <cell r="Q134">
            <v>743529.23</v>
          </cell>
        </row>
        <row r="140">
          <cell r="Q140">
            <v>2180388.52</v>
          </cell>
        </row>
        <row r="143">
          <cell r="Q143">
            <v>311926.46000000002</v>
          </cell>
        </row>
        <row r="147">
          <cell r="Q147">
            <v>191989.18</v>
          </cell>
        </row>
        <row r="151">
          <cell r="Q151">
            <v>141881.51</v>
          </cell>
        </row>
        <row r="154">
          <cell r="Q154">
            <v>40145.21</v>
          </cell>
        </row>
        <row r="163">
          <cell r="Q163">
            <v>80667.83</v>
          </cell>
        </row>
        <row r="166">
          <cell r="Q166">
            <v>228722.13</v>
          </cell>
        </row>
        <row r="174">
          <cell r="Q174">
            <v>113093.9</v>
          </cell>
        </row>
        <row r="177">
          <cell r="Q177">
            <v>99968.97</v>
          </cell>
          <cell r="S177">
            <v>0</v>
          </cell>
        </row>
        <row r="181">
          <cell r="Q181">
            <v>39487.47</v>
          </cell>
        </row>
        <row r="200">
          <cell r="Q200">
            <v>832905.89</v>
          </cell>
        </row>
        <row r="222">
          <cell r="Q222">
            <v>125581.33</v>
          </cell>
        </row>
        <row r="226">
          <cell r="Q226">
            <v>344420.64</v>
          </cell>
        </row>
        <row r="231">
          <cell r="Q231">
            <v>2876.41</v>
          </cell>
        </row>
        <row r="238">
          <cell r="Q238">
            <v>18581.21</v>
          </cell>
        </row>
        <row r="239">
          <cell r="Q239">
            <v>72000</v>
          </cell>
        </row>
        <row r="244">
          <cell r="Q244">
            <v>2095146.37</v>
          </cell>
        </row>
        <row r="249">
          <cell r="Q249">
            <v>81571.240000000005</v>
          </cell>
        </row>
        <row r="252">
          <cell r="Q252">
            <v>65640.88</v>
          </cell>
        </row>
        <row r="257">
          <cell r="Q257">
            <v>54311.01</v>
          </cell>
        </row>
        <row r="260">
          <cell r="Q260">
            <v>252435.39</v>
          </cell>
        </row>
        <row r="271">
          <cell r="Q271">
            <v>47607.15</v>
          </cell>
        </row>
        <row r="274">
          <cell r="Q274">
            <v>189082.73</v>
          </cell>
        </row>
        <row r="281">
          <cell r="Q281">
            <v>6616398.1299999999</v>
          </cell>
        </row>
        <row r="286">
          <cell r="Q286">
            <v>1031.49</v>
          </cell>
        </row>
        <row r="287">
          <cell r="Q287">
            <v>816766.55</v>
          </cell>
        </row>
        <row r="288">
          <cell r="S288">
            <v>11283.54</v>
          </cell>
        </row>
        <row r="300">
          <cell r="Q300">
            <v>7889135.0700000003</v>
          </cell>
        </row>
        <row r="311">
          <cell r="Q311">
            <v>5563.34</v>
          </cell>
          <cell r="S311">
            <v>0</v>
          </cell>
        </row>
        <row r="334">
          <cell r="Q334">
            <v>473556.84</v>
          </cell>
        </row>
        <row r="339">
          <cell r="Q339">
            <v>31121.63</v>
          </cell>
        </row>
        <row r="342">
          <cell r="S342">
            <v>35000</v>
          </cell>
        </row>
        <row r="344">
          <cell r="S344">
            <v>2730270.65</v>
          </cell>
        </row>
        <row r="345">
          <cell r="S345">
            <v>28855.5</v>
          </cell>
        </row>
        <row r="347">
          <cell r="S347">
            <v>12466.69</v>
          </cell>
        </row>
        <row r="349">
          <cell r="Q349">
            <v>8652</v>
          </cell>
        </row>
        <row r="351">
          <cell r="Q351">
            <v>594019</v>
          </cell>
        </row>
        <row r="364">
          <cell r="S364">
            <v>1577450.35</v>
          </cell>
        </row>
        <row r="372">
          <cell r="S372">
            <v>688158.55</v>
          </cell>
        </row>
        <row r="398">
          <cell r="S398">
            <v>11997860.59</v>
          </cell>
        </row>
        <row r="401">
          <cell r="Q401">
            <v>0</v>
          </cell>
          <cell r="S401">
            <v>30254.6</v>
          </cell>
        </row>
        <row r="406">
          <cell r="Q406">
            <v>1878.44</v>
          </cell>
        </row>
        <row r="411">
          <cell r="Q411">
            <v>0</v>
          </cell>
          <cell r="S411">
            <v>45679.15</v>
          </cell>
        </row>
        <row r="413">
          <cell r="Q413">
            <v>154078.51</v>
          </cell>
          <cell r="S413">
            <v>0</v>
          </cell>
        </row>
        <row r="414">
          <cell r="S414">
            <v>1661.2</v>
          </cell>
        </row>
        <row r="442">
          <cell r="Q442">
            <v>29449.54</v>
          </cell>
          <cell r="S442">
            <v>0</v>
          </cell>
        </row>
        <row r="443">
          <cell r="Q443">
            <v>126290.6</v>
          </cell>
          <cell r="S443">
            <v>0</v>
          </cell>
        </row>
        <row r="444">
          <cell r="S444">
            <v>8253.1</v>
          </cell>
        </row>
        <row r="492">
          <cell r="Q492">
            <v>56272.18</v>
          </cell>
        </row>
        <row r="511">
          <cell r="S511">
            <v>28192.76</v>
          </cell>
        </row>
        <row r="526">
          <cell r="S526">
            <v>327362.52</v>
          </cell>
        </row>
        <row r="537">
          <cell r="S537">
            <v>52265.46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A3" t="str">
            <v>Suma: _BZ</v>
          </cell>
        </row>
        <row r="4">
          <cell r="A4" t="str">
            <v>REPITEM</v>
          </cell>
          <cell r="B4" t="str">
            <v>TYP</v>
          </cell>
          <cell r="C4" t="str">
            <v>REPNAME</v>
          </cell>
          <cell r="D4" t="str">
            <v>Suma</v>
          </cell>
        </row>
        <row r="5">
          <cell r="A5">
            <v>0</v>
          </cell>
          <cell r="B5">
            <v>0</v>
          </cell>
          <cell r="D5">
            <v>0</v>
          </cell>
        </row>
        <row r="6">
          <cell r="B6">
            <v>1</v>
          </cell>
          <cell r="D6">
            <v>-1.4551915228366852E-11</v>
          </cell>
        </row>
        <row r="7">
          <cell r="A7">
            <v>114000</v>
          </cell>
          <cell r="B7">
            <v>0</v>
          </cell>
          <cell r="C7" t="str">
            <v>Przychody netto ze sprzedaży towarów i m</v>
          </cell>
          <cell r="D7">
            <v>-22899356.010000002</v>
          </cell>
        </row>
        <row r="8">
          <cell r="A8">
            <v>121000</v>
          </cell>
          <cell r="B8">
            <v>0</v>
          </cell>
          <cell r="C8" t="str">
            <v>Amortyzacja</v>
          </cell>
          <cell r="D8">
            <v>256694.32</v>
          </cell>
        </row>
        <row r="9">
          <cell r="A9">
            <v>122000</v>
          </cell>
          <cell r="B9">
            <v>0</v>
          </cell>
          <cell r="C9" t="str">
            <v>Zużycie materiałów i energii</v>
          </cell>
          <cell r="D9">
            <v>872945.41</v>
          </cell>
        </row>
        <row r="10">
          <cell r="A10">
            <v>123000</v>
          </cell>
          <cell r="B10">
            <v>0</v>
          </cell>
          <cell r="C10" t="str">
            <v xml:space="preserve"> Usługi obce</v>
          </cell>
          <cell r="D10">
            <v>3407928.4</v>
          </cell>
        </row>
        <row r="11">
          <cell r="A11">
            <v>124000</v>
          </cell>
          <cell r="B11">
            <v>0</v>
          </cell>
          <cell r="C11" t="str">
            <v>Podatki i opłaty</v>
          </cell>
          <cell r="D11">
            <v>102299.84</v>
          </cell>
        </row>
        <row r="12">
          <cell r="A12">
            <v>125000</v>
          </cell>
          <cell r="B12">
            <v>0</v>
          </cell>
          <cell r="C12" t="str">
            <v>Wynagrodzenia</v>
          </cell>
          <cell r="D12">
            <v>2298408.29</v>
          </cell>
        </row>
        <row r="13">
          <cell r="A13">
            <v>126000</v>
          </cell>
          <cell r="B13">
            <v>0</v>
          </cell>
          <cell r="C13" t="str">
            <v xml:space="preserve"> Ubezpieczenia społeczne i inne świadcze</v>
          </cell>
          <cell r="D13">
            <v>442438.33</v>
          </cell>
        </row>
        <row r="14">
          <cell r="A14">
            <v>127000</v>
          </cell>
          <cell r="B14">
            <v>0</v>
          </cell>
          <cell r="C14" t="str">
            <v xml:space="preserve"> Pozostałe koszty rodzajowe</v>
          </cell>
          <cell r="D14">
            <v>339896.09</v>
          </cell>
        </row>
        <row r="15">
          <cell r="A15">
            <v>128000</v>
          </cell>
          <cell r="B15">
            <v>0</v>
          </cell>
          <cell r="C15" t="str">
            <v>Wartość sprzedanych towarów i materiałów</v>
          </cell>
          <cell r="D15">
            <v>15687698.760000002</v>
          </cell>
        </row>
        <row r="16">
          <cell r="A16">
            <v>131000</v>
          </cell>
          <cell r="B16">
            <v>0</v>
          </cell>
          <cell r="C16" t="str">
            <v>Zysk ze zbycia niefin. aktywów trwałych</v>
          </cell>
          <cell r="D16">
            <v>-20000</v>
          </cell>
        </row>
        <row r="17">
          <cell r="A17">
            <v>133000</v>
          </cell>
          <cell r="B17">
            <v>0</v>
          </cell>
          <cell r="C17" t="str">
            <v>Inne przychody operacyjne</v>
          </cell>
          <cell r="D17">
            <v>-271715.11</v>
          </cell>
        </row>
        <row r="18">
          <cell r="A18">
            <v>143000</v>
          </cell>
          <cell r="B18">
            <v>0</v>
          </cell>
          <cell r="C18" t="str">
            <v xml:space="preserve"> Inne koszty operacyjne</v>
          </cell>
          <cell r="D18">
            <v>929710.24</v>
          </cell>
        </row>
        <row r="19">
          <cell r="A19">
            <v>152000</v>
          </cell>
          <cell r="B19">
            <v>0</v>
          </cell>
          <cell r="C19" t="str">
            <v xml:space="preserve"> Odsetki, w tym:</v>
          </cell>
          <cell r="D19">
            <v>-30841.82</v>
          </cell>
        </row>
        <row r="20">
          <cell r="A20">
            <v>155000</v>
          </cell>
          <cell r="B20">
            <v>0</v>
          </cell>
          <cell r="C20" t="str">
            <v>Inne przychody finansowe</v>
          </cell>
          <cell r="D20">
            <v>424306.53</v>
          </cell>
        </row>
        <row r="21">
          <cell r="A21">
            <v>161000</v>
          </cell>
          <cell r="B21">
            <v>0</v>
          </cell>
          <cell r="C21" t="str">
            <v>Odsetki</v>
          </cell>
          <cell r="D21">
            <v>102100.61</v>
          </cell>
        </row>
        <row r="22">
          <cell r="A22">
            <v>163000</v>
          </cell>
          <cell r="B22">
            <v>0</v>
          </cell>
          <cell r="C22" t="str">
            <v xml:space="preserve"> Inne koszty finansowe</v>
          </cell>
          <cell r="D22">
            <v>1257508.82</v>
          </cell>
        </row>
        <row r="23">
          <cell r="A23">
            <v>171000</v>
          </cell>
          <cell r="B23">
            <v>0</v>
          </cell>
          <cell r="C23" t="str">
            <v>Zyski nadzwyczajne</v>
          </cell>
          <cell r="D23">
            <v>0</v>
          </cell>
        </row>
        <row r="24">
          <cell r="A24">
            <v>172000</v>
          </cell>
          <cell r="B24">
            <v>0</v>
          </cell>
          <cell r="C24" t="str">
            <v xml:space="preserve"> Straty nadzwyczajne</v>
          </cell>
          <cell r="D24">
            <v>0</v>
          </cell>
        </row>
        <row r="25">
          <cell r="A25">
            <v>180000</v>
          </cell>
          <cell r="B25">
            <v>0</v>
          </cell>
          <cell r="C25" t="str">
            <v>Podatek dochodowy</v>
          </cell>
          <cell r="D25">
            <v>0</v>
          </cell>
        </row>
        <row r="26">
          <cell r="A26">
            <v>190000</v>
          </cell>
          <cell r="B26">
            <v>0</v>
          </cell>
          <cell r="C26" t="str">
            <v>Pozostałe obowiązkowe zmniejszenia zysku</v>
          </cell>
          <cell r="D26">
            <v>-617410.69999999995</v>
          </cell>
        </row>
        <row r="27">
          <cell r="A27">
            <v>211300</v>
          </cell>
          <cell r="B27">
            <v>1</v>
          </cell>
          <cell r="C27" t="str">
            <v xml:space="preserve"> Inne wartości niematerialne i prawne</v>
          </cell>
          <cell r="D27">
            <v>1838.2700000000186</v>
          </cell>
        </row>
        <row r="28">
          <cell r="A28">
            <v>212110</v>
          </cell>
          <cell r="B28">
            <v>1</v>
          </cell>
          <cell r="C28" t="str">
            <v xml:space="preserve"> grunty</v>
          </cell>
          <cell r="D28">
            <v>72000</v>
          </cell>
        </row>
        <row r="29">
          <cell r="A29">
            <v>212120</v>
          </cell>
          <cell r="B29">
            <v>1</v>
          </cell>
          <cell r="C29" t="str">
            <v xml:space="preserve"> budynki</v>
          </cell>
          <cell r="D29">
            <v>2036096.77</v>
          </cell>
        </row>
        <row r="30">
          <cell r="A30">
            <v>212130</v>
          </cell>
          <cell r="B30">
            <v>1</v>
          </cell>
          <cell r="C30" t="str">
            <v xml:space="preserve"> urządzenia techniczne i maszyny</v>
          </cell>
          <cell r="D30">
            <v>147460.79</v>
          </cell>
        </row>
        <row r="31">
          <cell r="A31">
            <v>212140</v>
          </cell>
          <cell r="B31">
            <v>1</v>
          </cell>
          <cell r="C31" t="str">
            <v xml:space="preserve"> środki transportu</v>
          </cell>
          <cell r="D31">
            <v>368812.76</v>
          </cell>
        </row>
        <row r="32">
          <cell r="A32">
            <v>212150</v>
          </cell>
          <cell r="B32">
            <v>1</v>
          </cell>
          <cell r="C32" t="str">
            <v xml:space="preserve"> inne środki trwałe</v>
          </cell>
          <cell r="D32">
            <v>47468.97</v>
          </cell>
        </row>
        <row r="33">
          <cell r="A33">
            <v>212200</v>
          </cell>
          <cell r="B33">
            <v>1</v>
          </cell>
          <cell r="C33" t="str">
            <v xml:space="preserve"> Środki trwałe w budowie</v>
          </cell>
          <cell r="D33">
            <v>0</v>
          </cell>
        </row>
        <row r="34">
          <cell r="A34">
            <v>215100</v>
          </cell>
          <cell r="B34">
            <v>1</v>
          </cell>
          <cell r="C34" t="str">
            <v xml:space="preserve"> Aktywa z tytułu odroczonego podatku doc</v>
          </cell>
          <cell r="D34">
            <v>623727.63</v>
          </cell>
        </row>
        <row r="35">
          <cell r="A35">
            <v>221100</v>
          </cell>
          <cell r="B35">
            <v>1</v>
          </cell>
          <cell r="C35" t="str">
            <v xml:space="preserve"> Materiały</v>
          </cell>
          <cell r="D35">
            <v>1157549.6100000001</v>
          </cell>
        </row>
        <row r="36">
          <cell r="A36">
            <v>221400</v>
          </cell>
          <cell r="B36">
            <v>1</v>
          </cell>
          <cell r="C36" t="str">
            <v xml:space="preserve"> Towary</v>
          </cell>
          <cell r="D36">
            <v>5500974.2299999995</v>
          </cell>
        </row>
        <row r="37">
          <cell r="A37">
            <v>222111</v>
          </cell>
          <cell r="B37">
            <v>1</v>
          </cell>
          <cell r="C37" t="str">
            <v>Kr. należności od powiązanych do 12 mies</v>
          </cell>
          <cell r="D37">
            <v>40830.82</v>
          </cell>
        </row>
        <row r="38">
          <cell r="A38">
            <v>222211</v>
          </cell>
          <cell r="B38">
            <v>1</v>
          </cell>
          <cell r="C38" t="str">
            <v>Kr. należności od obcych do 12 miesięcy</v>
          </cell>
          <cell r="D38">
            <v>5754281.9800000004</v>
          </cell>
        </row>
        <row r="39">
          <cell r="A39">
            <v>222220</v>
          </cell>
          <cell r="B39">
            <v>1</v>
          </cell>
          <cell r="C39" t="str">
            <v>Kr. należności  z tytułu podatków,ceł, u</v>
          </cell>
          <cell r="D39">
            <v>431946.63</v>
          </cell>
        </row>
        <row r="40">
          <cell r="A40">
            <v>222230</v>
          </cell>
          <cell r="B40">
            <v>1</v>
          </cell>
          <cell r="C40" t="str">
            <v>Kr. należności od obcych - inne</v>
          </cell>
          <cell r="D40">
            <v>58661.09</v>
          </cell>
        </row>
        <row r="41">
          <cell r="A41">
            <v>223131</v>
          </cell>
          <cell r="B41">
            <v>1</v>
          </cell>
          <cell r="C41" t="str">
            <v>środki pieniężne w kasie i na rachunkach</v>
          </cell>
          <cell r="D41">
            <v>803453.15</v>
          </cell>
        </row>
        <row r="42">
          <cell r="A42">
            <v>224000</v>
          </cell>
          <cell r="B42">
            <v>1</v>
          </cell>
          <cell r="C42" t="str">
            <v>Krótkoterminowe rozliczenia międzyokreso</v>
          </cell>
          <cell r="D42">
            <v>106013.68</v>
          </cell>
        </row>
        <row r="43">
          <cell r="A43">
            <v>311000</v>
          </cell>
          <cell r="B43">
            <v>1</v>
          </cell>
          <cell r="C43" t="str">
            <v>Kapitał podstawowy</v>
          </cell>
          <cell r="D43">
            <v>-35000</v>
          </cell>
        </row>
        <row r="44">
          <cell r="A44">
            <v>314000</v>
          </cell>
          <cell r="B44">
            <v>1</v>
          </cell>
          <cell r="C44" t="str">
            <v>Kapitał zapasowy</v>
          </cell>
          <cell r="D44">
            <v>-3586180.03</v>
          </cell>
        </row>
        <row r="45">
          <cell r="A45">
            <v>315000</v>
          </cell>
          <cell r="B45">
            <v>1</v>
          </cell>
          <cell r="C45" t="str">
            <v>Zapasowy z wyceny</v>
          </cell>
          <cell r="D45">
            <v>-12099.99</v>
          </cell>
        </row>
        <row r="46">
          <cell r="A46">
            <v>317000</v>
          </cell>
          <cell r="B46">
            <v>1</v>
          </cell>
          <cell r="C46" t="str">
            <v>Nierozliczony wynik</v>
          </cell>
          <cell r="D46">
            <v>-851235.46</v>
          </cell>
        </row>
        <row r="47">
          <cell r="A47">
            <v>321100</v>
          </cell>
          <cell r="B47">
            <v>1</v>
          </cell>
          <cell r="C47" t="str">
            <v>Rezerwa na odroczony</v>
          </cell>
          <cell r="D47">
            <v>-6316.93</v>
          </cell>
        </row>
        <row r="48">
          <cell r="A48">
            <v>322100</v>
          </cell>
          <cell r="B48">
            <v>1</v>
          </cell>
          <cell r="C48" t="str">
            <v xml:space="preserve"> Dł. zobowiązania wobec afiliantów</v>
          </cell>
          <cell r="D48">
            <v>-587476.37</v>
          </cell>
        </row>
        <row r="49">
          <cell r="A49">
            <v>322240</v>
          </cell>
          <cell r="B49">
            <v>1</v>
          </cell>
          <cell r="C49" t="str">
            <v xml:space="preserve"> Dł. zobowiązania inne</v>
          </cell>
          <cell r="D49">
            <v>-41520.5</v>
          </cell>
        </row>
        <row r="50">
          <cell r="A50">
            <v>323111</v>
          </cell>
          <cell r="B50">
            <v>1</v>
          </cell>
          <cell r="C50" t="str">
            <v>Kr. zobowiazania do 12m z tyt. dostaw od</v>
          </cell>
          <cell r="D50">
            <v>-12657471.529999997</v>
          </cell>
        </row>
        <row r="51">
          <cell r="A51">
            <v>323120</v>
          </cell>
          <cell r="B51">
            <v>1</v>
          </cell>
          <cell r="C51" t="str">
            <v>Kr. Zobowiazania  od afiliantów inne</v>
          </cell>
          <cell r="D51">
            <v>-549043.32999999996</v>
          </cell>
        </row>
        <row r="52">
          <cell r="A52">
            <v>323241</v>
          </cell>
          <cell r="B52">
            <v>1</v>
          </cell>
          <cell r="C52" t="str">
            <v>Kr. zobowiazania do 12m z tyt. dostaw od</v>
          </cell>
          <cell r="D52">
            <v>-412623.82</v>
          </cell>
        </row>
        <row r="53">
          <cell r="A53">
            <v>323270</v>
          </cell>
          <cell r="B53">
            <v>1</v>
          </cell>
          <cell r="C53" t="str">
            <v>Kr. zobowiazania z ty pod. ceł. ubezp</v>
          </cell>
          <cell r="D53">
            <v>-94416.79</v>
          </cell>
        </row>
        <row r="54">
          <cell r="A54">
            <v>323280</v>
          </cell>
          <cell r="B54">
            <v>1</v>
          </cell>
          <cell r="C54" t="str">
            <v>Kr. zobowiazania z tyt. Wynagrodzeń</v>
          </cell>
          <cell r="D54">
            <v>-51904.01</v>
          </cell>
        </row>
        <row r="55">
          <cell r="A55">
            <v>323290</v>
          </cell>
          <cell r="B55">
            <v>1</v>
          </cell>
          <cell r="C55" t="str">
            <v>Kr. zobowiazania inne</v>
          </cell>
          <cell r="D55">
            <v>-14837.87</v>
          </cell>
        </row>
        <row r="56">
          <cell r="A56">
            <v>323300</v>
          </cell>
          <cell r="B56">
            <v>1</v>
          </cell>
          <cell r="C56" t="str">
            <v>Fundusze specjalne</v>
          </cell>
          <cell r="D56">
            <v>-68211.41</v>
          </cell>
        </row>
        <row r="57">
          <cell r="A57">
            <v>324220</v>
          </cell>
          <cell r="B57">
            <v>1</v>
          </cell>
          <cell r="C57" t="str">
            <v>RMK - krótkoterminowe</v>
          </cell>
          <cell r="D57">
            <v>-465390.34</v>
          </cell>
        </row>
        <row r="58">
          <cell r="A58">
            <v>400000</v>
          </cell>
          <cell r="B58">
            <v>0</v>
          </cell>
          <cell r="C58" t="str">
            <v>NWL</v>
          </cell>
          <cell r="D58">
            <v>0</v>
          </cell>
        </row>
        <row r="59">
          <cell r="B59">
            <v>1</v>
          </cell>
          <cell r="C59" t="str">
            <v>NWL</v>
          </cell>
          <cell r="D59">
            <v>0</v>
          </cell>
        </row>
        <row r="60">
          <cell r="A60">
            <v>500000</v>
          </cell>
          <cell r="B60">
            <v>0</v>
          </cell>
          <cell r="C60" t="str">
            <v>EMPTY</v>
          </cell>
          <cell r="D60">
            <v>0</v>
          </cell>
        </row>
        <row r="61">
          <cell r="B61">
            <v>1</v>
          </cell>
          <cell r="C61" t="str">
            <v>EMPTY</v>
          </cell>
          <cell r="D61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y"/>
      <sheetName val="dane"/>
      <sheetName val="def"/>
      <sheetName val="lista"/>
      <sheetName val="a"/>
      <sheetName val="b"/>
      <sheetName val="c"/>
      <sheetName val="ZE_w05"/>
      <sheetName val="idx"/>
      <sheetName val="INNE"/>
      <sheetName val="OBR01"/>
      <sheetName val="DATA2002"/>
      <sheetName val="zakup z MEC_tylko pw 2010"/>
      <sheetName val="en. el.zakup z MEC_plan 11"/>
      <sheetName val="G105DIS2"/>
      <sheetName val="dodatkowa"/>
      <sheetName val="03 2003"/>
      <sheetName val="PBC-VCON009A"/>
      <sheetName val="zakup_z_MEC_tylko_pw_2010"/>
      <sheetName val="en__el_zakup_z_MEC_plan_11"/>
      <sheetName val="03_2003"/>
      <sheetName val="zakup_z_MEC_tylko_pw_20101"/>
      <sheetName val="en__el_zakup_z_MEC_plan_111"/>
      <sheetName val="03_20031"/>
      <sheetName val="Stopień wykonania"/>
      <sheetName val="zakup_z_MEC_tylko_pw_20102"/>
      <sheetName val="en__el_zakup_z_MEC_plan_112"/>
      <sheetName val="03_20032"/>
      <sheetName val="Stopień_wykonania"/>
      <sheetName val="zakup_z_MEC_tylko_pw_20103"/>
      <sheetName val="en__el_zakup_z_MEC_plan_113"/>
      <sheetName val="03_20033"/>
      <sheetName val="Stopień_wykonania1"/>
      <sheetName val="zakup_z_MEC_tylko_pw_20104"/>
      <sheetName val="en__el_zakup_z_MEC_plan_114"/>
      <sheetName val="03_20034"/>
      <sheetName val="Stopień_wykonania2"/>
      <sheetName val="zakup_z_MEC_tylko_pw_20105"/>
      <sheetName val="en__el_zakup_z_MEC_plan_115"/>
      <sheetName val="03_20035"/>
      <sheetName val="Stopień_wykonania3"/>
      <sheetName val="Krótkoterminow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5">
          <cell r="A45">
            <v>2</v>
          </cell>
        </row>
        <row r="46">
          <cell r="A46">
            <v>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Podst"/>
      <sheetName val="CTRL"/>
      <sheetName val="PTYT"/>
      <sheetName val="PRZIS przekrój"/>
      <sheetName val="PCP - WYD"/>
      <sheetName val="PCP - WYTW"/>
      <sheetName val="PCP - SOH"/>
      <sheetName val="PCP - SSD"/>
      <sheetName val="PCP - OSD"/>
      <sheetName val="PCP - Centrala"/>
      <sheetName val="PBIL przekrój"/>
      <sheetName val="PRODZ przekrój"/>
      <sheetName val="--"/>
      <sheetName val="PRZIS"/>
      <sheetName val="PBIL"/>
      <sheetName val="PKOS"/>
      <sheetName val="PRODZ"/>
      <sheetName val="PRZIS - WYD"/>
      <sheetName val="PRZIS - WYTW"/>
      <sheetName val="PRZIS - SOH"/>
      <sheetName val="PRZIS - SSD"/>
      <sheetName val="PRZIS - OSD"/>
      <sheetName val="TYT"/>
      <sheetName val="SPIS"/>
      <sheetName val="RZIS"/>
      <sheetName val="RZIS - WYD"/>
      <sheetName val="RZIS - WYTW"/>
      <sheetName val="RZIS - SOH"/>
      <sheetName val="RZIS - SSD"/>
      <sheetName val="RZIS - OSD"/>
      <sheetName val="CP - WYD"/>
      <sheetName val="CP - WYTW"/>
      <sheetName val="CP - SOH"/>
      <sheetName val="CP - SSD"/>
      <sheetName val="CP - OSD"/>
      <sheetName val="CP - Centrala"/>
      <sheetName val="CP - PDZ"/>
      <sheetName val="KOM"/>
      <sheetName val="PZS"/>
      <sheetName val="RODZ"/>
      <sheetName val="KOSP"/>
      <sheetName val="KOS"/>
      <sheetName val="BIL"/>
      <sheetName val="CF"/>
      <sheetName val="ROZR"/>
      <sheetName val="KALK"/>
      <sheetName val="-"/>
      <sheetName val="DRZIS"/>
      <sheetName val="DCF"/>
      <sheetName val="DROZR"/>
      <sheetName val="DBIL"/>
      <sheetName val="KOSZTY"/>
      <sheetName val="PRZYCH"/>
      <sheetName val="OPS"/>
      <sheetName val="KONS"/>
      <sheetName val="listy"/>
      <sheetName val="WSAD-WYD"/>
      <sheetName val="WSAD - WYTWEE"/>
      <sheetName val="WSAD - WYTWEC"/>
      <sheetName val="WSAD - SOH"/>
      <sheetName val="WSAD - SSD"/>
      <sheetName val="WSAD - OSD"/>
      <sheetName val="uwagi"/>
      <sheetName val="SSD portfel sprzedaży"/>
      <sheetName val="SSD portfel zakupów"/>
      <sheetName val="SSD klienci spoza PGE"/>
      <sheetName val="SSD liczba odbiorców"/>
      <sheetName val="Arkusz1"/>
      <sheetName val="amort_ZP_24"/>
      <sheetName val="KONS (2)"/>
      <sheetName val="GWW BOT KWBB"/>
      <sheetName val="Parametry"/>
      <sheetName val="Nota 26.1-2"/>
      <sheetName val="B.2. Eliminacje -pasywa"/>
      <sheetName val="B.1. Eliminacje - aktywa"/>
      <sheetName val="B.3. udziały i akcje"/>
      <sheetName val="A"/>
      <sheetName val="lista"/>
      <sheetName val="Tytuł"/>
      <sheetName val="PRZIS_przekrój"/>
      <sheetName val="PCP_-_WYD"/>
      <sheetName val="PCP_-_WYTW"/>
      <sheetName val="PCP_-_SOH"/>
      <sheetName val="PCP_-_SSD"/>
      <sheetName val="PCP_-_OSD"/>
      <sheetName val="PCP_-_Centrala"/>
      <sheetName val="PBIL_przekrój"/>
      <sheetName val="PRODZ_przekrój"/>
      <sheetName val="PRZIS_-_WYD"/>
      <sheetName val="PRZIS_-_WYTW"/>
      <sheetName val="PRZIS_-_SOH"/>
      <sheetName val="PRZIS_-_SSD"/>
      <sheetName val="PRZIS_-_OSD"/>
      <sheetName val="RZIS_-_WYD"/>
      <sheetName val="RZIS_-_WYTW"/>
      <sheetName val="RZIS_-_SOH"/>
      <sheetName val="RZIS_-_SSD"/>
      <sheetName val="RZIS_-_OSD"/>
      <sheetName val="CP_-_WYD"/>
      <sheetName val="CP_-_WYTW"/>
      <sheetName val="CP_-_SOH"/>
      <sheetName val="CP_-_SSD"/>
      <sheetName val="CP_-_OSD"/>
      <sheetName val="CP_-_Centrala"/>
      <sheetName val="CP_-_PDZ"/>
      <sheetName val="WSAD_-_WYTWEE"/>
      <sheetName val="WSAD_-_WYTWEC"/>
      <sheetName val="WSAD_-_SOH"/>
      <sheetName val="WSAD_-_SSD"/>
      <sheetName val="WSAD_-_OSD"/>
      <sheetName val="SSD_portfel_sprzedaży"/>
      <sheetName val="SSD_portfel_zakupów"/>
      <sheetName val="SSD_klienci_spoza_PGE"/>
      <sheetName val="SSD_liczba_odbiorców"/>
      <sheetName val="KONS_(2)"/>
      <sheetName val="GWW_BOT_KWBB"/>
      <sheetName val="Nota_26_1-2"/>
      <sheetName val="B_2__Eliminacje_-pasywa"/>
      <sheetName val="B_1__Eliminacje_-_aktywa"/>
      <sheetName val="B_3__udziały_i_akcje"/>
      <sheetName val="bazy"/>
      <sheetName val="Nota 26.7 Aktywa"/>
      <sheetName val="BS"/>
      <sheetName val="Nota 14.1 i 2"/>
      <sheetName val="KOREKTY"/>
      <sheetName val="SUMA GRA"/>
      <sheetName val="SUMA GRB"/>
      <sheetName val="Nota 31"/>
      <sheetName val=" Pakiet MSSF 05 2011 .xlsx"/>
      <sheetName val="idx"/>
      <sheetName val="30.06.2011 PAR_MSSF  "/>
      <sheetName val="ZE_w05"/>
      <sheetName val="OBR01"/>
      <sheetName val="DATA2002"/>
      <sheetName val="PRZIS_przekrój1"/>
      <sheetName val="PCP_-_WYD1"/>
      <sheetName val="PCP_-_WYTW1"/>
      <sheetName val="PCP_-_SOH1"/>
      <sheetName val="PCP_-_SSD1"/>
      <sheetName val="PCP_-_OSD1"/>
      <sheetName val="PCP_-_Centrala1"/>
      <sheetName val="PBIL_przekrój1"/>
      <sheetName val="PRODZ_przekrój1"/>
      <sheetName val="PRZIS_-_WYD1"/>
      <sheetName val="PRZIS_-_WYTW1"/>
      <sheetName val="PRZIS_-_SOH1"/>
      <sheetName val="PRZIS_-_SSD1"/>
      <sheetName val="PRZIS_-_OSD1"/>
      <sheetName val="RZIS_-_WYD1"/>
      <sheetName val="RZIS_-_WYTW1"/>
      <sheetName val="RZIS_-_SOH1"/>
      <sheetName val="RZIS_-_SSD1"/>
      <sheetName val="RZIS_-_OSD1"/>
      <sheetName val="CP_-_WYD1"/>
      <sheetName val="CP_-_WYTW1"/>
      <sheetName val="CP_-_SOH1"/>
      <sheetName val="CP_-_SSD1"/>
      <sheetName val="CP_-_OSD1"/>
      <sheetName val="CP_-_Centrala1"/>
      <sheetName val="CP_-_PDZ1"/>
      <sheetName val="WSAD_-_WYTWEE1"/>
      <sheetName val="WSAD_-_WYTWEC1"/>
      <sheetName val="WSAD_-_SOH1"/>
      <sheetName val="WSAD_-_SSD1"/>
      <sheetName val="WSAD_-_OSD1"/>
      <sheetName val="SSD_portfel_sprzedaży1"/>
      <sheetName val="SSD_portfel_zakupów1"/>
      <sheetName val="SSD_klienci_spoza_PGE1"/>
      <sheetName val="SSD_liczba_odbiorców1"/>
      <sheetName val="KONS_(2)1"/>
      <sheetName val="GWW_BOT_KWBB1"/>
      <sheetName val="Nota_26_1-21"/>
      <sheetName val="B_2__Eliminacje_-pasywa1"/>
      <sheetName val="B_1__Eliminacje_-_aktywa1"/>
      <sheetName val="B_3__udziały_i_akcje1"/>
      <sheetName val="Nota_26_7_Aktywa"/>
      <sheetName val="Nota_14_1_i_2"/>
      <sheetName val="SUMA_GRA"/>
      <sheetName val="SUMA_GRB"/>
      <sheetName val="Nota_31"/>
      <sheetName val="_Pakiet_MSSF_05_2011__xlsx"/>
      <sheetName val="30_06_2011_PAR_MSSF__"/>
      <sheetName val="INNE"/>
      <sheetName val="Ster"/>
      <sheetName val="PRZIS_przekrój2"/>
      <sheetName val="PCP_-_WYD2"/>
      <sheetName val="PCP_-_WYTW2"/>
      <sheetName val="PCP_-_SOH2"/>
      <sheetName val="PCP_-_SSD2"/>
      <sheetName val="PCP_-_OSD2"/>
      <sheetName val="PCP_-_Centrala2"/>
      <sheetName val="PBIL_przekrój2"/>
      <sheetName val="PRODZ_przekrój2"/>
      <sheetName val="PRZIS_-_WYD2"/>
      <sheetName val="PRZIS_-_WYTW2"/>
      <sheetName val="PRZIS_-_SOH2"/>
      <sheetName val="PRZIS_-_SSD2"/>
      <sheetName val="PRZIS_-_OSD2"/>
      <sheetName val="RZIS_-_WYD2"/>
      <sheetName val="RZIS_-_WYTW2"/>
      <sheetName val="RZIS_-_SOH2"/>
      <sheetName val="RZIS_-_SSD2"/>
      <sheetName val="RZIS_-_OSD2"/>
      <sheetName val="CP_-_WYD2"/>
      <sheetName val="CP_-_WYTW2"/>
      <sheetName val="CP_-_SOH2"/>
      <sheetName val="CP_-_SSD2"/>
      <sheetName val="CP_-_OSD2"/>
      <sheetName val="CP_-_Centrala2"/>
      <sheetName val="CP_-_PDZ2"/>
      <sheetName val="WSAD_-_WYTWEE2"/>
      <sheetName val="WSAD_-_WYTWEC2"/>
      <sheetName val="WSAD_-_SOH2"/>
      <sheetName val="WSAD_-_SSD2"/>
      <sheetName val="WSAD_-_OSD2"/>
      <sheetName val="SSD_portfel_sprzedaży2"/>
      <sheetName val="SSD_portfel_zakupów2"/>
      <sheetName val="SSD_klienci_spoza_PGE2"/>
      <sheetName val="SSD_liczba_odbiorców2"/>
      <sheetName val="KONS_(2)2"/>
      <sheetName val="GWW_BOT_KWBB2"/>
      <sheetName val="Nota_26_1-22"/>
      <sheetName val="B_2__Eliminacje_-pasywa2"/>
      <sheetName val="B_1__Eliminacje_-_aktywa2"/>
      <sheetName val="B_3__udziały_i_akcje2"/>
      <sheetName val="Nota_26_7_Aktywa1"/>
      <sheetName val="Nota_14_1_i_21"/>
      <sheetName val="SUMA_GRA1"/>
      <sheetName val="SUMA_GRB1"/>
      <sheetName val="Nota_311"/>
      <sheetName val="_Pakiet_MSSF_05_2011__xlsx1"/>
      <sheetName val="30_06_2011_PAR_MSSF__1"/>
      <sheetName val="PRZIS_przekrój3"/>
      <sheetName val="PRZIS_przekrój4"/>
      <sheetName val="PRZIS_przekrój5"/>
      <sheetName val="PRZIS_przekrój6"/>
      <sheetName val="PRZIS_przekrój7"/>
      <sheetName val="PCP_-_WYD3"/>
      <sheetName val="PCP_-_WYTW3"/>
      <sheetName val="PCP_-_SOH3"/>
      <sheetName val="PCP_-_SSD3"/>
      <sheetName val="PCP_-_OSD3"/>
      <sheetName val="PCP_-_Centrala3"/>
      <sheetName val="PBIL_przekrój3"/>
      <sheetName val="PRODZ_przekrój3"/>
      <sheetName val="PRZIS_-_WYD3"/>
      <sheetName val="PRZIS_-_WYTW3"/>
      <sheetName val="PRZIS_-_SOH3"/>
      <sheetName val="PRZIS_-_SSD3"/>
      <sheetName val="PRZIS_-_OSD3"/>
      <sheetName val="RZIS_-_WYD3"/>
      <sheetName val="RZIS_-_WYTW3"/>
      <sheetName val="RZIS_-_SOH3"/>
      <sheetName val="RZIS_-_SSD3"/>
      <sheetName val="RZIS_-_OSD3"/>
      <sheetName val="CP_-_WYD3"/>
      <sheetName val="CP_-_WYTW3"/>
      <sheetName val="CP_-_SOH3"/>
      <sheetName val="CP_-_SSD3"/>
      <sheetName val="CP_-_OSD3"/>
      <sheetName val="CP_-_Centrala3"/>
      <sheetName val="CP_-_PDZ3"/>
      <sheetName val="WSAD_-_WYTWEE3"/>
      <sheetName val="WSAD_-_WYTWEC3"/>
      <sheetName val="WSAD_-_SOH3"/>
      <sheetName val="WSAD_-_SSD3"/>
      <sheetName val="WSAD_-_OSD3"/>
      <sheetName val="SSD_portfel_sprzedaży3"/>
      <sheetName val="SSD_portfel_zakupów3"/>
      <sheetName val="SSD_klienci_spoza_PGE3"/>
      <sheetName val="SSD_liczba_odbiorców3"/>
      <sheetName val="KONS_(2)3"/>
      <sheetName val="GWW_BOT_KWBB3"/>
      <sheetName val="Nota_26_1-23"/>
      <sheetName val="B_2__Eliminacje_-pasywa3"/>
      <sheetName val="B_1__Eliminacje_-_aktywa3"/>
      <sheetName val="B_3__udziały_i_akcje3"/>
      <sheetName val="Nota_26_7_Aktywa2"/>
      <sheetName val="Nota_14_1_i_22"/>
      <sheetName val="SUMA_GRA2"/>
      <sheetName val="SUMA_GRB2"/>
      <sheetName val="Nota_312"/>
      <sheetName val="_Pakiet_MSSF_05_2011__xlsx2"/>
      <sheetName val="30_06_2011_PAR_MSSF__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4">
          <cell r="EZ44">
            <v>0</v>
          </cell>
        </row>
      </sheetData>
      <sheetData sheetId="48" refreshError="1"/>
      <sheetData sheetId="49">
        <row r="11">
          <cell r="E11">
            <v>118063</v>
          </cell>
        </row>
      </sheetData>
      <sheetData sheetId="50">
        <row r="14">
          <cell r="EZ14">
            <v>0</v>
          </cell>
        </row>
      </sheetData>
      <sheetData sheetId="51">
        <row r="434">
          <cell r="GS434">
            <v>0</v>
          </cell>
        </row>
      </sheetData>
      <sheetData sheetId="52"/>
      <sheetData sheetId="53" refreshError="1"/>
      <sheetData sheetId="54"/>
      <sheetData sheetId="55" refreshError="1">
        <row r="1">
          <cell r="A1" t="str">
            <v>Lista1</v>
          </cell>
          <cell r="B1" t="str">
            <v>Lista 2 (zależna od 1)</v>
          </cell>
          <cell r="D1" t="str">
            <v>Lista 3 (zależna od 2)</v>
          </cell>
          <cell r="G1" t="str">
            <v>Lista 4</v>
          </cell>
          <cell r="H1" t="str">
            <v>Lista 5 (zależna od 4)</v>
          </cell>
          <cell r="J1" t="str">
            <v>Lista 6 (zależna od 5)</v>
          </cell>
          <cell r="M1" t="str">
            <v>Lista7</v>
          </cell>
          <cell r="N1" t="str">
            <v>Lista8 (zależna od 7)</v>
          </cell>
          <cell r="Q1" t="str">
            <v>Lista9</v>
          </cell>
          <cell r="R1" t="str">
            <v>Lista10 (zależna od 9)</v>
          </cell>
          <cell r="T1" t="str">
            <v>Lista 11 (zależna od 10)</v>
          </cell>
        </row>
        <row r="2">
          <cell r="A2" t="str">
            <v>Amortyzacja</v>
          </cell>
          <cell r="B2" t="str">
            <v>Amortyzacja</v>
          </cell>
          <cell r="D2" t="str">
            <v>Amortyzacja</v>
          </cell>
          <cell r="G2" t="str">
            <v>Przychody z wydobycia (WYDOBYCIE)</v>
          </cell>
          <cell r="H2" t="str">
            <v>Przychody z wydobycia (WYDOBYCIE)</v>
          </cell>
          <cell r="J2" t="str">
            <v xml:space="preserve">Przychody ze sprzedaży węgla brunatnego </v>
          </cell>
          <cell r="M2" t="str">
            <v>III. Należności długoterminowe</v>
          </cell>
          <cell r="N2" t="str">
            <v>III. Należności długoterminowe</v>
          </cell>
          <cell r="Q2" t="str">
            <v>A. Przepływ środków z działalności operacyjnej</v>
          </cell>
          <cell r="R2" t="str">
            <v>A. Przepływ środków z działalności operacyjnej</v>
          </cell>
          <cell r="T2" t="str">
            <v xml:space="preserve">      1. Amortyzacja (wartość dodatnia)</v>
          </cell>
        </row>
        <row r="3">
          <cell r="A3" t="str">
            <v>Koszty osobowe</v>
          </cell>
          <cell r="B3" t="str">
            <v>Koszty osobowe</v>
          </cell>
          <cell r="D3" t="str">
            <v>Szkolenia</v>
          </cell>
          <cell r="G3" t="str">
            <v>Przychody ze sprzedaży energii elektrycznej (WYTWÓRCY)</v>
          </cell>
          <cell r="H3" t="str">
            <v>Przychody ze sprzedaży energii elektrycznej (WYTWÓRCY)</v>
          </cell>
          <cell r="J3" t="str">
            <v>Sprzedaż energii i mocy elektrycznej do PGE</v>
          </cell>
          <cell r="M3" t="str">
            <v>IV. Inwestycje długoterminowe</v>
          </cell>
          <cell r="N3" t="str">
            <v>IV. Inwestycje długoterminowe</v>
          </cell>
          <cell r="Q3" t="str">
            <v>B. Przepływ środków z działalności inwestycyjnej</v>
          </cell>
          <cell r="R3" t="str">
            <v>A. Przepływ środków z działalności operacyjnej</v>
          </cell>
          <cell r="T3" t="str">
            <v xml:space="preserve">      2. Zmiana stanu zapasów (wartość dodatnia lub ujemna)</v>
          </cell>
        </row>
        <row r="4">
          <cell r="A4" t="str">
            <v>Koszty reprezentacji i reklamy</v>
          </cell>
          <cell r="B4" t="str">
            <v>Koszty osobowe</v>
          </cell>
          <cell r="D4" t="str">
            <v>Ubezpieczenia społeczne i świadczenia</v>
          </cell>
          <cell r="G4" t="str">
            <v>Przychody ze sprzedaży energii elektrycznej (SOH)</v>
          </cell>
          <cell r="H4" t="str">
            <v>Przychody ze sprzedaży energii elektrycznej (WYTWÓRCY)</v>
          </cell>
          <cell r="J4" t="str">
            <v>Sprzedaż energii i mocy elektrycznej do PGE</v>
          </cell>
          <cell r="M4" t="str">
            <v>I. Zapasy</v>
          </cell>
          <cell r="N4" t="str">
            <v>I. Zapasy</v>
          </cell>
          <cell r="Q4" t="str">
            <v>C. Przepływ środków z działalności finansowej</v>
          </cell>
          <cell r="R4" t="str">
            <v>A. Przepływ środków z działalności operacyjnej</v>
          </cell>
          <cell r="T4" t="str">
            <v xml:space="preserve">      3. Zmiana stanu należności (wartość dodatnia lub ujemna)</v>
          </cell>
        </row>
        <row r="5">
          <cell r="A5" t="str">
            <v>Koszty zakupu  RUS i pozostałych usług operatorskich</v>
          </cell>
          <cell r="B5" t="str">
            <v>Koszty osobowe</v>
          </cell>
          <cell r="D5" t="str">
            <v>Wynagrodzenia</v>
          </cell>
          <cell r="G5" t="str">
            <v>Przychody ze sprzedaży energii elektrycznej (SSD)</v>
          </cell>
          <cell r="H5" t="str">
            <v>Przychody ze sprzedaży energii elektrycznej (WYTWÓRCY)</v>
          </cell>
          <cell r="J5" t="str">
            <v>Sprzedaż energii i mocy elektrycznej do PGE</v>
          </cell>
          <cell r="M5" t="str">
            <v>II. Należności z tytułu dostaw i usług wobec jednostek powiązanych</v>
          </cell>
          <cell r="N5" t="str">
            <v>I. Zapasy</v>
          </cell>
          <cell r="R5" t="str">
            <v>A. Przepływ środków z działalności operacyjnej</v>
          </cell>
          <cell r="T5" t="str">
            <v xml:space="preserve">      4. Zmiana stanu zob.krótkoterm. i funduszy specjalnych (wartość dodatnia lub ujemna)</v>
          </cell>
        </row>
        <row r="6">
          <cell r="A6" t="str">
            <v>Koszty zakupu  uprawnień do emisji CO2</v>
          </cell>
          <cell r="B6" t="str">
            <v>Koszty reprezentacji i reklamy</v>
          </cell>
          <cell r="D6" t="str">
            <v>Koszty połączenia Polska - Szwecja</v>
          </cell>
          <cell r="G6" t="str">
            <v>Przychody z dystrybucji (OSD)</v>
          </cell>
          <cell r="H6" t="str">
            <v>Przychody ze sprzedaży energii elektrycznej (WYTWÓRCY)</v>
          </cell>
          <cell r="J6" t="str">
            <v>Sprzedaż energii i mocy elektrycznej poza PGE</v>
          </cell>
          <cell r="M6" t="str">
            <v>III. Należności z tytułu dostaw i usług wobec jednostek pozostałych</v>
          </cell>
          <cell r="N6" t="str">
            <v>II. Należności z tytułu dostaw i usług wobec jednostek powiązanych</v>
          </cell>
          <cell r="R6" t="str">
            <v>A. Przepływ środków z działalności operacyjnej</v>
          </cell>
          <cell r="T6" t="str">
            <v xml:space="preserve">      5. Pozostałe (wartość dodatnia lub ujemna)</v>
          </cell>
        </row>
        <row r="7">
          <cell r="A7" t="str">
            <v>Podatki i opłaty</v>
          </cell>
          <cell r="B7" t="str">
            <v>Koszty reprezentacji i reklamy</v>
          </cell>
          <cell r="D7" t="str">
            <v>Sponsoring</v>
          </cell>
          <cell r="G7" t="str">
            <v>PRZYCHODY INNE</v>
          </cell>
          <cell r="H7" t="str">
            <v>Przychody ze sprzedaży energii elektrycznej (WYTWÓRCY)</v>
          </cell>
          <cell r="J7" t="str">
            <v>Sprzedaż energii elektrycznej na Rynek bilansujący (WYTW)</v>
          </cell>
          <cell r="M7" t="str">
            <v>IV. Należności krótkoterminowe pozostałe</v>
          </cell>
          <cell r="N7" t="str">
            <v>III. Należności z tytułu dostaw i usług wobec jednostek pozostałych</v>
          </cell>
          <cell r="R7" t="str">
            <v>A. Przepływ środków z działalności operacyjnej</v>
          </cell>
          <cell r="T7" t="str">
            <v xml:space="preserve">   III. Środki pieniężne z działalności operacyjnej</v>
          </cell>
        </row>
        <row r="8">
          <cell r="A8" t="str">
            <v>Podróże służbowe</v>
          </cell>
          <cell r="B8" t="str">
            <v>Koszty zakupu  RUS i pozostałych usług operatorskich</v>
          </cell>
          <cell r="D8" t="str">
            <v>Pozostałe</v>
          </cell>
          <cell r="G8" t="str">
            <v>Pozostałe przychody operacyjne</v>
          </cell>
          <cell r="H8" t="str">
            <v>Przychody ze sprzedaży energii elektrycznej (WYTWÓRCY)</v>
          </cell>
          <cell r="J8" t="str">
            <v>Sprzedaż energii elektrycznej odbiorcom finalnym</v>
          </cell>
          <cell r="M8" t="str">
            <v>V.  Inwestycje krótkoterminowe</v>
          </cell>
          <cell r="N8" t="str">
            <v>IV. Należności krótkoterminowe pozostałe</v>
          </cell>
          <cell r="R8" t="str">
            <v>B. Przepływ środków z działalności inwestycyjnej</v>
          </cell>
          <cell r="T8" t="str">
            <v>I. Wpływy z działalności inwestycyjnej</v>
          </cell>
        </row>
        <row r="9">
          <cell r="A9" t="str">
            <v>Pozostałe koszty</v>
          </cell>
          <cell r="B9" t="str">
            <v>Koszty zakupu  RUS i pozostałych usług operatorskich</v>
          </cell>
          <cell r="D9" t="str">
            <v>RUS - PGE</v>
          </cell>
          <cell r="G9" t="str">
            <v>Przychody finansowe</v>
          </cell>
          <cell r="H9" t="str">
            <v>Przychody ze sprzedaży energii elektrycznej (SOH)</v>
          </cell>
          <cell r="J9" t="str">
            <v>Regulacyjne usługi systemowe i inne przychody od OSP (WYTW)</v>
          </cell>
          <cell r="M9" t="str">
            <v>II. Zobowiązania długoterminowe</v>
          </cell>
          <cell r="N9" t="str">
            <v>V.  Inwestycje krótkoterminowe</v>
          </cell>
          <cell r="R9" t="str">
            <v>B. Przepływ środków z działalności inwestycyjnej</v>
          </cell>
          <cell r="T9" t="str">
            <v>II. Wydatki z działalności inwestycyjnej</v>
          </cell>
        </row>
        <row r="10">
          <cell r="A10" t="str">
            <v>Ubezpieczenia</v>
          </cell>
          <cell r="B10" t="str">
            <v>Koszty zakupu  uprawnień do emisji CO2</v>
          </cell>
          <cell r="D10" t="str">
            <v>RUS - poza PGE</v>
          </cell>
          <cell r="H10" t="str">
            <v>Przychody ze sprzedaży energii elektrycznej (SOH)</v>
          </cell>
          <cell r="J10" t="str">
            <v>Rekompensaty z tytułu rozwiązania KDT</v>
          </cell>
          <cell r="M10" t="str">
            <v xml:space="preserve">III. Zobowiązania krótkoterminowe </v>
          </cell>
          <cell r="N10" t="str">
            <v>V.  Inwestycje krótkoterminowe</v>
          </cell>
          <cell r="R10" t="str">
            <v>C. Przepływ środków z działalności finansowej</v>
          </cell>
          <cell r="T10" t="str">
            <v>II. Wydatki z działalności inwestycyjnej</v>
          </cell>
        </row>
        <row r="11">
          <cell r="A11" t="str">
            <v>Usługi obce</v>
          </cell>
          <cell r="B11" t="str">
            <v>Koszty zakupu  uprawnień do emisji CO2</v>
          </cell>
          <cell r="D11" t="str">
            <v>CO2 - PGE</v>
          </cell>
          <cell r="H11" t="str">
            <v>Przychody ze sprzedaży energii elektrycznej (SOH)</v>
          </cell>
          <cell r="J11" t="str">
            <v>Sprzedaż energii elektrycznej do PGE</v>
          </cell>
          <cell r="N11" t="str">
            <v>V.  Inwestycje krótkoterminowe</v>
          </cell>
          <cell r="R11" t="str">
            <v>C. Przepływ środków z działalności finansowej</v>
          </cell>
          <cell r="T11" t="str">
            <v>II. Wydatki z działalności inwestycyjnej</v>
          </cell>
        </row>
        <row r="12">
          <cell r="A12" t="str">
            <v>Zużycie energii</v>
          </cell>
          <cell r="B12" t="str">
            <v>Podatki i opłaty</v>
          </cell>
          <cell r="D12" t="str">
            <v>CO2 - poza PGE</v>
          </cell>
          <cell r="H12" t="str">
            <v>Przychody ze sprzedaży energii elektrycznej (SOH)</v>
          </cell>
          <cell r="J12" t="str">
            <v>Sprzedaż energii elektrycznej do PGE</v>
          </cell>
          <cell r="N12" t="str">
            <v>II. Zobowiązania długoterminowe</v>
          </cell>
          <cell r="T12" t="str">
            <v>I. Wpływy z działalności finansowej</v>
          </cell>
        </row>
        <row r="13">
          <cell r="A13" t="str">
            <v>Zużycie materiałów</v>
          </cell>
          <cell r="B13" t="str">
            <v>Podatki i opłaty</v>
          </cell>
          <cell r="D13" t="str">
            <v>Opłaty dla OSP</v>
          </cell>
          <cell r="H13" t="str">
            <v>Przychody ze sprzedaży energii elektrycznej (SOH)</v>
          </cell>
          <cell r="J13" t="str">
            <v>Sprzedaż energii elektrycznej do PGE</v>
          </cell>
          <cell r="N13" t="str">
            <v>II. Zobowiązania długoterminowe</v>
          </cell>
          <cell r="T13" t="str">
            <v>I. Wpływy z działalności finansowej</v>
          </cell>
        </row>
        <row r="14">
          <cell r="A14" t="str">
            <v>Koszty (WYD)</v>
          </cell>
          <cell r="B14" t="str">
            <v>Podatki i opłaty</v>
          </cell>
          <cell r="D14" t="str">
            <v>Opłaty przesyłowe (linie 110 kV)</v>
          </cell>
          <cell r="H14" t="str">
            <v>Przychody ze sprzedaży energii elektrycznej (SOH)</v>
          </cell>
          <cell r="J14" t="str">
            <v>Sprzedaż energii elektrycznej do PGE</v>
          </cell>
          <cell r="N14" t="str">
            <v xml:space="preserve">III. Zobowiązania krótkoterminowe </v>
          </cell>
          <cell r="T14" t="str">
            <v>I. Wpływy z działalności finansowej</v>
          </cell>
        </row>
        <row r="15">
          <cell r="A15" t="str">
            <v>Koszty (WYTW)</v>
          </cell>
          <cell r="B15" t="str">
            <v>Podatki i opłaty</v>
          </cell>
          <cell r="D15" t="str">
            <v>Opłata rozliczeniowa</v>
          </cell>
          <cell r="H15" t="str">
            <v>Przychody ze sprzedaży energii elektrycznej (SOH)</v>
          </cell>
          <cell r="J15" t="str">
            <v>Sprzedaż energii elektrycznej do PGE</v>
          </cell>
          <cell r="N15" t="str">
            <v xml:space="preserve">III. Zobowiązania krótkoterminowe </v>
          </cell>
          <cell r="T15" t="str">
            <v>II. Wydatki z działalności finansowej</v>
          </cell>
        </row>
        <row r="16">
          <cell r="A16" t="str">
            <v>Koszty (SOH)</v>
          </cell>
          <cell r="B16" t="str">
            <v>Podatki i opłaty</v>
          </cell>
          <cell r="D16" t="str">
            <v>Opłaty tranzytowe w obrocie zagranicznym</v>
          </cell>
          <cell r="H16" t="str">
            <v>Przychody ze sprzedaży energii elektrycznej (SOH)</v>
          </cell>
          <cell r="J16" t="str">
            <v>Sprzedaż energii elektrycznej do PGE</v>
          </cell>
          <cell r="N16" t="str">
            <v xml:space="preserve">III. Zobowiązania krótkoterminowe </v>
          </cell>
          <cell r="T16" t="str">
            <v>II. Wydatki z działalności finansowej</v>
          </cell>
        </row>
        <row r="17">
          <cell r="A17" t="str">
            <v>Koszty (SSD)</v>
          </cell>
          <cell r="B17" t="str">
            <v>Podatki i opłaty</v>
          </cell>
          <cell r="D17" t="str">
            <v>Opłata eksploatacyjna złoża</v>
          </cell>
          <cell r="H17" t="str">
            <v>Przychody ze sprzedaży energii elektrycznej (SOH)</v>
          </cell>
          <cell r="J17" t="str">
            <v>Sprzedaż energii elektrycznej do PGE</v>
          </cell>
          <cell r="T17" t="str">
            <v>II. Wydatki z działalności finansowej</v>
          </cell>
        </row>
        <row r="18">
          <cell r="A18" t="str">
            <v>Pozostałe koszty operacyjne</v>
          </cell>
          <cell r="B18" t="str">
            <v>Podatki i opłaty</v>
          </cell>
          <cell r="D18" t="str">
            <v>Opłaty koncesyjne</v>
          </cell>
          <cell r="H18" t="str">
            <v>Przychody ze sprzedaży energii elektrycznej (SOH)</v>
          </cell>
          <cell r="J18" t="str">
            <v>Sprzedaż energii elektrycznej do PGE</v>
          </cell>
        </row>
        <row r="19">
          <cell r="A19" t="str">
            <v>Koszty finansowe</v>
          </cell>
          <cell r="B19" t="str">
            <v>Podróże służbowe</v>
          </cell>
          <cell r="D19" t="str">
            <v>Opłaty za korzyst. ze środ., w tym:</v>
          </cell>
          <cell r="H19" t="str">
            <v>Przychody ze sprzedaży energii elektrycznej (SOH)</v>
          </cell>
          <cell r="J19" t="str">
            <v>Sprzedaż energii elektrycznej do PGE</v>
          </cell>
        </row>
        <row r="20">
          <cell r="B20" t="str">
            <v>Pozostałe koszty</v>
          </cell>
          <cell r="D20" t="str">
            <v>Podatek akcyzowy</v>
          </cell>
          <cell r="H20" t="str">
            <v>Przychody ze sprzedaży energii elektrycznej (SSD)</v>
          </cell>
          <cell r="J20" t="str">
            <v>Sprzedaż energii do spółek PGE (Grupa bilansująca)</v>
          </cell>
        </row>
        <row r="21">
          <cell r="B21" t="str">
            <v>Pozostałe koszty</v>
          </cell>
          <cell r="D21" t="str">
            <v>Podatek od nieruchomości</v>
          </cell>
          <cell r="H21" t="str">
            <v>Przychody ze sprzedaży energii elektrycznej (SSD)</v>
          </cell>
          <cell r="J21" t="str">
            <v>Sprzedaż energii elektrycznej do OF</v>
          </cell>
        </row>
        <row r="22">
          <cell r="B22" t="str">
            <v>Ubezpieczenia</v>
          </cell>
          <cell r="D22" t="str">
            <v>Pozostałe podatki i opłaty</v>
          </cell>
          <cell r="H22" t="str">
            <v>Przychody ze sprzedaży energii elektrycznej (SSD)</v>
          </cell>
          <cell r="J22" t="str">
            <v>Sprzedaż paliw w PGE</v>
          </cell>
        </row>
        <row r="23">
          <cell r="B23" t="str">
            <v>Ubezpieczenia</v>
          </cell>
          <cell r="D23" t="str">
            <v>VAT</v>
          </cell>
          <cell r="H23" t="str">
            <v>Przychody ze sprzedaży energii elektrycznej (SSD)</v>
          </cell>
          <cell r="J23" t="str">
            <v>Sprzedaż paliw w PGE</v>
          </cell>
        </row>
        <row r="24">
          <cell r="B24" t="str">
            <v>Usługi obce</v>
          </cell>
          <cell r="D24" t="str">
            <v>Podróże służbowe</v>
          </cell>
          <cell r="H24" t="str">
            <v>Przychody ze sprzedaży energii elektrycznej (SSD)</v>
          </cell>
          <cell r="J24" t="str">
            <v>Sprzedaż paliw w PGE</v>
          </cell>
        </row>
        <row r="25">
          <cell r="B25" t="str">
            <v>Usługi obce</v>
          </cell>
          <cell r="D25" t="str">
            <v>Pozostałe koszty</v>
          </cell>
          <cell r="H25" t="str">
            <v>Przychody ze sprzedaży energii elektrycznej (SSD)</v>
          </cell>
          <cell r="J25" t="str">
            <v>Sprzedaż paliw poza PGE</v>
          </cell>
        </row>
        <row r="26">
          <cell r="B26" t="str">
            <v>Usługi obce</v>
          </cell>
          <cell r="D26" t="str">
            <v>w tym: Fundusz Likwidacji Zakładu Górniczego (kopalnie)</v>
          </cell>
          <cell r="H26" t="str">
            <v>Przychody ze sprzedaży energii elektrycznej (SSD)</v>
          </cell>
          <cell r="J26" t="str">
            <v>Sprzedaż paliw poza PGE</v>
          </cell>
        </row>
        <row r="27">
          <cell r="B27" t="str">
            <v>Usługi obce</v>
          </cell>
          <cell r="D27" t="str">
            <v>Prowizje handlowe</v>
          </cell>
          <cell r="H27" t="str">
            <v>Przychody ze sprzedaży energii elektrycznej (SSD)</v>
          </cell>
          <cell r="J27" t="str">
            <v>Sprzedaż paliw poza PGE</v>
          </cell>
        </row>
        <row r="28">
          <cell r="B28" t="str">
            <v>Usługi obce</v>
          </cell>
          <cell r="D28" t="str">
            <v>Prowizje handlowe</v>
          </cell>
          <cell r="H28" t="str">
            <v>Przychody ze sprzedaży energii elektrycznej (SSD)</v>
          </cell>
          <cell r="J28" t="str">
            <v>Rynek bilansujący</v>
          </cell>
        </row>
        <row r="29">
          <cell r="B29" t="str">
            <v>Usługi obce</v>
          </cell>
          <cell r="D29" t="str">
            <v>Rekultywacja bieżąca realizowana przez wykonawców obcych</v>
          </cell>
          <cell r="H29" t="str">
            <v>Przychody ze sprzedaży energii elektrycznej (SSD)</v>
          </cell>
          <cell r="J29" t="str">
            <v>Obrót międzynarodowy (SPRZEDAŻ)</v>
          </cell>
        </row>
        <row r="30">
          <cell r="B30" t="str">
            <v>Usługi obce</v>
          </cell>
          <cell r="D30" t="str">
            <v>Pozostałe usługi obce</v>
          </cell>
          <cell r="H30" t="str">
            <v>Przychody z dystrybucji (OSD)</v>
          </cell>
          <cell r="J30" t="str">
            <v>Wymiana międzysystemowa (SPRZEDAŻ)</v>
          </cell>
        </row>
        <row r="31">
          <cell r="B31" t="str">
            <v>Usługi obce</v>
          </cell>
          <cell r="D31" t="str">
            <v>Koszty rezerwowania zdolności przesyłowych</v>
          </cell>
          <cell r="H31" t="str">
            <v>Przychody z dystrybucji (OSD)</v>
          </cell>
          <cell r="J31" t="str">
            <v>Wymiana międzysystemowa (SPRZEDAŻ)</v>
          </cell>
        </row>
        <row r="32">
          <cell r="B32" t="str">
            <v>Usługi obce</v>
          </cell>
          <cell r="D32" t="str">
            <v>Koszty rezerwowania zdolności przesyłowych</v>
          </cell>
          <cell r="H32" t="str">
            <v>Przychody z dystrybucji (OSD)</v>
          </cell>
          <cell r="J32" t="str">
            <v>Regulacyjne usługi systemowe i inne przychody od OSP (SOH)</v>
          </cell>
        </row>
        <row r="33">
          <cell r="B33" t="str">
            <v>Usługi obce</v>
          </cell>
          <cell r="D33" t="str">
            <v>Ubezpieczenia majątkowe</v>
          </cell>
          <cell r="H33" t="str">
            <v>Przychody z dystrybucji (OSD)</v>
          </cell>
          <cell r="J33" t="str">
            <v>Sprzedaż energii elektrycznej pozostała</v>
          </cell>
        </row>
        <row r="34">
          <cell r="B34" t="str">
            <v>Usługi obce</v>
          </cell>
          <cell r="D34" t="str">
            <v>Ubezpieczenia pozostałe</v>
          </cell>
          <cell r="H34" t="str">
            <v>Przychody z dystrybucji (OSD)</v>
          </cell>
          <cell r="J34" t="str">
            <v>Pozostałe przychody</v>
          </cell>
        </row>
        <row r="35">
          <cell r="B35" t="str">
            <v>Usługi obce</v>
          </cell>
          <cell r="D35" t="str">
            <v>Czynsze i dzierżawy</v>
          </cell>
          <cell r="H35" t="str">
            <v>Przychody z dystrybucji (OSD)</v>
          </cell>
          <cell r="J35" t="str">
            <v>Sprzedaż energii do OF</v>
          </cell>
        </row>
        <row r="36">
          <cell r="B36" t="str">
            <v>Usługi obce</v>
          </cell>
          <cell r="D36" t="str">
            <v>Usługi doradcze</v>
          </cell>
          <cell r="H36" t="str">
            <v>Przychody z dystrybucji (OSD)</v>
          </cell>
          <cell r="J36" t="str">
            <v>Sprzedaż energii do OF</v>
          </cell>
        </row>
        <row r="37">
          <cell r="B37" t="str">
            <v>Usługi obce</v>
          </cell>
          <cell r="D37" t="str">
            <v>Usługi informatyczne</v>
          </cell>
          <cell r="H37" t="str">
            <v>Przychody z dystrybucji (OSD)</v>
          </cell>
          <cell r="J37" t="str">
            <v>Sprzedaż energii do OF</v>
          </cell>
        </row>
        <row r="38">
          <cell r="B38" t="str">
            <v>Usługi obce</v>
          </cell>
          <cell r="D38" t="str">
            <v>Usługi obce remonty i eksploatacja</v>
          </cell>
          <cell r="H38" t="str">
            <v>Przychody z dystrybucji (OSD)</v>
          </cell>
          <cell r="J38" t="str">
            <v>Sprzedaż energii do OF</v>
          </cell>
        </row>
        <row r="39">
          <cell r="B39" t="str">
            <v>Usługi obce</v>
          </cell>
          <cell r="D39" t="str">
            <v>Usługi OHT</v>
          </cell>
          <cell r="H39" t="str">
            <v>PRZYCHODY INNE</v>
          </cell>
          <cell r="J39" t="str">
            <v>Sprzedaż energii do OF</v>
          </cell>
        </row>
        <row r="40">
          <cell r="B40" t="str">
            <v>Usługi obce</v>
          </cell>
          <cell r="D40" t="str">
            <v>Usługi serwisowe</v>
          </cell>
          <cell r="H40" t="str">
            <v>PRZYCHODY INNE</v>
          </cell>
          <cell r="J40" t="str">
            <v>Sprzedaż energii do PGE-ELECTRA (Grupa bilansująca)</v>
          </cell>
        </row>
        <row r="41">
          <cell r="B41" t="str">
            <v>Usługi obce</v>
          </cell>
          <cell r="D41" t="str">
            <v>Usługi serwisowe</v>
          </cell>
          <cell r="H41" t="str">
            <v>PRZYCHODY INNE</v>
          </cell>
          <cell r="J41" t="str">
            <v>Sprzedaż energii na odsprzedaż do PGE</v>
          </cell>
        </row>
        <row r="42">
          <cell r="B42" t="str">
            <v>Zużycie energii</v>
          </cell>
          <cell r="D42" t="str">
            <v>Usługi telekomunikacyjne</v>
          </cell>
          <cell r="H42" t="str">
            <v>PRZYCHODY INNE</v>
          </cell>
          <cell r="J42" t="str">
            <v>Sprzedaż energii na straty do OSD (PGE)</v>
          </cell>
        </row>
        <row r="43">
          <cell r="B43" t="str">
            <v>Zużycie energii</v>
          </cell>
          <cell r="H43" t="str">
            <v>PRZYCHODY INNE</v>
          </cell>
          <cell r="J43" t="str">
            <v>Sprzedaż energii na straty do OSD (poza PGE)</v>
          </cell>
        </row>
        <row r="44">
          <cell r="B44" t="str">
            <v>Zużycie energii</v>
          </cell>
          <cell r="H44" t="str">
            <v>PRZYCHODY INNE</v>
          </cell>
          <cell r="J44" t="str">
            <v xml:space="preserve">Pozostałe przychody ze sprzedaży energii elektrycznej </v>
          </cell>
        </row>
        <row r="45">
          <cell r="B45" t="str">
            <v>Zużycie energii</v>
          </cell>
          <cell r="D45" t="str">
            <v>Usługi transportowe</v>
          </cell>
          <cell r="H45" t="str">
            <v>PRZYCHODY INNE</v>
          </cell>
          <cell r="J45" t="str">
            <v>Sprzedaż energii elektrycznej na Rynek bilansujący (SSD)</v>
          </cell>
        </row>
        <row r="46">
          <cell r="B46" t="str">
            <v>Zużycie energii</v>
          </cell>
          <cell r="D46" t="str">
            <v>Usługi transportowe</v>
          </cell>
          <cell r="H46" t="str">
            <v>PRZYCHODY INNE</v>
          </cell>
          <cell r="J46" t="str">
            <v>Przychody z tytułu opłaty abonamentowej (OSD)</v>
          </cell>
        </row>
        <row r="47">
          <cell r="B47" t="str">
            <v>Zużycie materiałów</v>
          </cell>
          <cell r="D47" t="str">
            <v>Usługi transportowe</v>
          </cell>
          <cell r="H47" t="str">
            <v>PRZYCHODY INNE</v>
          </cell>
          <cell r="J47" t="str">
            <v>Przychody z tytułu opłaty abonamentowej (OSD)</v>
          </cell>
        </row>
        <row r="48">
          <cell r="B48" t="str">
            <v>Zużycie materiałów</v>
          </cell>
          <cell r="D48" t="str">
            <v>Usługi transportowe</v>
          </cell>
          <cell r="H48" t="str">
            <v>Pozostałe przychody operacyjne</v>
          </cell>
          <cell r="J48" t="str">
            <v>Przychody z tytułu opłaty abonamentowej (OSD)</v>
          </cell>
        </row>
        <row r="49">
          <cell r="B49" t="str">
            <v>Zużycie materiałów</v>
          </cell>
          <cell r="D49" t="str">
            <v>Usługi transportowe</v>
          </cell>
          <cell r="H49" t="str">
            <v>Pozostałe przychody operacyjne</v>
          </cell>
          <cell r="J49" t="str">
            <v>Przychody z tytułu opłaty abonamentowej (OSD)</v>
          </cell>
        </row>
        <row r="50">
          <cell r="B50" t="str">
            <v>Zużycie materiałów</v>
          </cell>
          <cell r="D50" t="str">
            <v>Zakup energii na pompowanie (ESP)</v>
          </cell>
          <cell r="H50" t="str">
            <v>Pozostałe przychody operacyjne</v>
          </cell>
          <cell r="J50" t="str">
            <v>Sprzedaż usług dystrybucyjnych (umowa kompleksowa)</v>
          </cell>
        </row>
        <row r="51">
          <cell r="B51" t="str">
            <v>Zużycie materiałów</v>
          </cell>
          <cell r="D51" t="str">
            <v>Zakup energii na potrzeby własne</v>
          </cell>
          <cell r="H51" t="str">
            <v>Przychody finansowe</v>
          </cell>
          <cell r="J51" t="str">
            <v>Wymiana na SN i NN</v>
          </cell>
        </row>
        <row r="52">
          <cell r="B52" t="str">
            <v>Zużycie materiałów</v>
          </cell>
          <cell r="D52" t="str">
            <v>Zużycie energii na potrzeby produkcyjne</v>
          </cell>
          <cell r="H52" t="str">
            <v>Przychody finansowe</v>
          </cell>
          <cell r="J52" t="str">
            <v>Wymiana na SN i NN</v>
          </cell>
        </row>
        <row r="53">
          <cell r="B53" t="str">
            <v>Pozostałe koszty operacyjne</v>
          </cell>
          <cell r="D53" t="str">
            <v>Zużycie energii pozostałe</v>
          </cell>
          <cell r="H53" t="str">
            <v>Przychody finansowe</v>
          </cell>
          <cell r="J53" t="str">
            <v>Przychody z usługi dystrybucyjnej</v>
          </cell>
        </row>
        <row r="54">
          <cell r="B54" t="str">
            <v>Pozostałe koszty operacyjne</v>
          </cell>
          <cell r="D54" t="str">
            <v>Zakup energii na pokrycie różnicy bilansowej (OSD)</v>
          </cell>
          <cell r="H54" t="str">
            <v>Przychody finansowe</v>
          </cell>
          <cell r="J54" t="str">
            <v>Przychody z usługi dystrybucyjnej</v>
          </cell>
        </row>
        <row r="55">
          <cell r="B55" t="str">
            <v>Pozostałe koszty operacyjne</v>
          </cell>
          <cell r="D55" t="str">
            <v xml:space="preserve">Chemikalia </v>
          </cell>
          <cell r="H55" t="str">
            <v>Przychody finansowe</v>
          </cell>
          <cell r="J55" t="str">
            <v>Przychody z usługi dystrybucyjnej</v>
          </cell>
        </row>
        <row r="56">
          <cell r="B56" t="str">
            <v>Koszty finansowe</v>
          </cell>
          <cell r="D56" t="str">
            <v>Koszty paliwa produkcyjnego</v>
          </cell>
          <cell r="J56" t="str">
            <v>Przychody z usługi dystrybucyjnej</v>
          </cell>
        </row>
        <row r="57">
          <cell r="B57" t="str">
            <v>Koszty finansowe</v>
          </cell>
          <cell r="D57" t="str">
            <v>Koszty paliwa produkcyjnego</v>
          </cell>
          <cell r="J57" t="str">
            <v>Doszacowanie sprzedaży</v>
          </cell>
        </row>
        <row r="58">
          <cell r="B58" t="str">
            <v>Koszty finansowe</v>
          </cell>
          <cell r="D58" t="str">
            <v>Koszty paliwa produkcyjnego</v>
          </cell>
          <cell r="J58" t="str">
            <v>Przychody z tytułu opłaty przyłączeniowej</v>
          </cell>
        </row>
        <row r="59">
          <cell r="B59" t="str">
            <v>Koszty finansowe</v>
          </cell>
          <cell r="D59" t="str">
            <v>Koszty paliwa produkcyjnego</v>
          </cell>
          <cell r="J59" t="str">
            <v>Przychody z tytułu opłaty abonamentowej</v>
          </cell>
        </row>
        <row r="60">
          <cell r="B60" t="str">
            <v>Koszty (WYD)</v>
          </cell>
          <cell r="D60" t="str">
            <v>Koszty paliwa produkcyjnego</v>
          </cell>
          <cell r="J60" t="str">
            <v>Przychody z tytułu opłaty abonamentowej</v>
          </cell>
        </row>
        <row r="61">
          <cell r="B61" t="str">
            <v>Koszty (WYTW)</v>
          </cell>
          <cell r="D61" t="str">
            <v>Sorbent</v>
          </cell>
          <cell r="J61" t="str">
            <v>Przychody z tytułu opłaty abonamentowej</v>
          </cell>
        </row>
        <row r="62">
          <cell r="B62" t="str">
            <v>Koszty (WYTW)</v>
          </cell>
          <cell r="D62" t="str">
            <v>Zużycie materiałów inwestycyjnych</v>
          </cell>
          <cell r="J62" t="str">
            <v>Przychody z tytułu opłaty abonamentowej</v>
          </cell>
        </row>
        <row r="63">
          <cell r="B63" t="str">
            <v>Koszty (SOH)</v>
          </cell>
          <cell r="D63" t="str">
            <v>Zużycie materiałów pozostałych</v>
          </cell>
          <cell r="J63" t="str">
            <v>Sprzedaż usług tranzytowych (PGE)</v>
          </cell>
        </row>
        <row r="64">
          <cell r="B64" t="str">
            <v>Koszty (SOH)</v>
          </cell>
          <cell r="D64" t="str">
            <v>Zużycie materiałów remontowo - eksploatacyjnych</v>
          </cell>
          <cell r="J64" t="str">
            <v>Sprzedaż usług tranzytowych (PGE)</v>
          </cell>
        </row>
        <row r="65">
          <cell r="B65" t="str">
            <v>Koszty (SOH)</v>
          </cell>
          <cell r="D65" t="str">
            <v>Usługi przesyłowe</v>
          </cell>
          <cell r="J65" t="str">
            <v>Sprzedaż usług tranzytowych (PGE)</v>
          </cell>
        </row>
        <row r="66">
          <cell r="B66" t="str">
            <v>Koszty (SOH)</v>
          </cell>
          <cell r="D66" t="str">
            <v>Usługi przesyłowe</v>
          </cell>
          <cell r="J66" t="str">
            <v>Sprzedaż usług tranzytowych (PGE)</v>
          </cell>
        </row>
        <row r="67">
          <cell r="B67" t="str">
            <v>Koszty (SOH)</v>
          </cell>
          <cell r="D67" t="str">
            <v>Usługi przesyłowe</v>
          </cell>
          <cell r="J67" t="str">
            <v>Sprzedaż usług tranzytowych (PGE)</v>
          </cell>
        </row>
        <row r="68">
          <cell r="B68" t="str">
            <v>Koszty (SOH)</v>
          </cell>
          <cell r="D68" t="str">
            <v>Wartość sprzed. Tow. i Mat.</v>
          </cell>
          <cell r="J68" t="str">
            <v>Sprzedaż usług tranzytowych (PGE)</v>
          </cell>
        </row>
        <row r="69">
          <cell r="B69" t="str">
            <v>Koszty (SOH)</v>
          </cell>
          <cell r="D69" t="str">
            <v>Strata ze zbycia finansowych aktywów trwałych</v>
          </cell>
          <cell r="J69" t="str">
            <v>Sprzedaż usług tranzytowych (PGE)</v>
          </cell>
        </row>
        <row r="70">
          <cell r="B70" t="str">
            <v>Koszty (SOH)</v>
          </cell>
          <cell r="D70" t="str">
            <v>Aktualizacja wartości aktywów niefinansowych</v>
          </cell>
          <cell r="J70" t="str">
            <v>Sprzedaż usług tranzytowych (PGE)</v>
          </cell>
        </row>
        <row r="71">
          <cell r="B71" t="str">
            <v>Koszty (SOH)</v>
          </cell>
          <cell r="D71" t="str">
            <v>Inne koszty operacyjne</v>
          </cell>
          <cell r="J71" t="str">
            <v>Sprzedaż usług tranzytowych (poza PGE)</v>
          </cell>
        </row>
        <row r="72">
          <cell r="B72" t="str">
            <v>Koszty (SOH)</v>
          </cell>
          <cell r="D72" t="str">
            <v>Odsetki</v>
          </cell>
          <cell r="J72" t="str">
            <v>Nielegalny pobór energii elektrycznej</v>
          </cell>
        </row>
        <row r="73">
          <cell r="B73" t="str">
            <v>Koszty (SOH)</v>
          </cell>
          <cell r="D73" t="str">
            <v>Strata ze zbycia inwestycji</v>
          </cell>
          <cell r="J73" t="str">
            <v>Przychody z opłaty przejściowej</v>
          </cell>
        </row>
        <row r="74">
          <cell r="B74" t="str">
            <v>Koszty (SOH)</v>
          </cell>
          <cell r="D74" t="str">
            <v>Aktualizacja wartości inwestycji</v>
          </cell>
          <cell r="J74" t="str">
            <v>Pozostałe przychody dystrybucji (en. bierna, przekr. mocy, usł dodatk.)</v>
          </cell>
        </row>
        <row r="75">
          <cell r="B75" t="str">
            <v>Koszty (SOH)</v>
          </cell>
          <cell r="D75" t="str">
            <v>Inne, w tym koszty finasnowe rekultywacji</v>
          </cell>
          <cell r="J75" t="str">
            <v>Pozostałe przychody dystrybucji (en. bierna, przekr. mocy, usł dodatk.)</v>
          </cell>
        </row>
        <row r="76">
          <cell r="B76" t="str">
            <v>Koszty (SOH)</v>
          </cell>
          <cell r="D76" t="str">
            <v>Wartość sprzedanych towarów i materiałów (WYD)</v>
          </cell>
          <cell r="J76" t="str">
            <v>Pozostałe przychody dystrybucji (en. bierna, przekr. mocy, usł dodatk.)</v>
          </cell>
        </row>
        <row r="77">
          <cell r="B77" t="str">
            <v>Koszty (SOH)</v>
          </cell>
          <cell r="D77" t="str">
            <v>Zakup energii na odsprzedaż</v>
          </cell>
          <cell r="J77" t="str">
            <v>Przychody ze sprzedaży ciepła</v>
          </cell>
        </row>
        <row r="78">
          <cell r="B78" t="str">
            <v>Koszty (SSD)</v>
          </cell>
          <cell r="D78" t="str">
            <v>Wartość sprzedanych towarów i materiałów (WYTW)</v>
          </cell>
          <cell r="J78" t="str">
            <v>Przychody ze sprzedaży ciepła</v>
          </cell>
        </row>
        <row r="79">
          <cell r="B79" t="str">
            <v>Koszty (SSD)</v>
          </cell>
          <cell r="D79" t="str">
            <v>Zakup z KDT (PGE)</v>
          </cell>
          <cell r="J79" t="str">
            <v>Przychody ze sprzedaży ciepła</v>
          </cell>
        </row>
        <row r="80">
          <cell r="B80" t="str">
            <v>Koszty (SSD)</v>
          </cell>
          <cell r="D80" t="str">
            <v>Zakup z KDT (poza PGE)</v>
          </cell>
          <cell r="J80" t="str">
            <v>Przychody z tytułu prowizji handlowych</v>
          </cell>
        </row>
        <row r="81">
          <cell r="B81" t="str">
            <v>Koszty (SSD)</v>
          </cell>
          <cell r="D81" t="str">
            <v>Zakup energii od spółek PGE (SOH)</v>
          </cell>
          <cell r="J81" t="str">
            <v>Przychody ze sprzedaży usług telekomunikacyjnych</v>
          </cell>
        </row>
        <row r="82">
          <cell r="B82" t="str">
            <v>Koszty (SSD)</v>
          </cell>
          <cell r="D82" t="str">
            <v>Zakup energii od spółek PGE (SOH)</v>
          </cell>
          <cell r="J82" t="str">
            <v>Przychody ze sprzedaży usług telekomunikacyjnych</v>
          </cell>
        </row>
        <row r="83">
          <cell r="B83" t="str">
            <v>Koszty (SSD)</v>
          </cell>
          <cell r="D83" t="str">
            <v>Zakup energii od spółek PGE (SOH)</v>
          </cell>
          <cell r="J83" t="str">
            <v>Przychody ze sprzedaży usług telekomunikacyjnych</v>
          </cell>
        </row>
        <row r="84">
          <cell r="B84" t="str">
            <v>Koszty (SSD)</v>
          </cell>
          <cell r="D84" t="str">
            <v>Zakup energii od spółek PGE (SOH)</v>
          </cell>
          <cell r="J84" t="str">
            <v>Przychody ze sprzedaży usług telekomunikacyjnych</v>
          </cell>
        </row>
        <row r="85">
          <cell r="B85" t="str">
            <v>Koszty (SSD)</v>
          </cell>
          <cell r="D85" t="str">
            <v>Zakup energii od spółek PGE (SOH)</v>
          </cell>
          <cell r="J85" t="str">
            <v>Przychody ze sprzedaży usług telekomunikacyjnych</v>
          </cell>
        </row>
        <row r="86">
          <cell r="B86" t="str">
            <v>Koszty (SSD)</v>
          </cell>
          <cell r="D86" t="str">
            <v>Zakup energii od spółek PGE (SOH)</v>
          </cell>
          <cell r="J86" t="str">
            <v>Przychody ze sprzedaży uprawnień do emisji CO2</v>
          </cell>
        </row>
        <row r="87">
          <cell r="B87" t="str">
            <v>Koszty (SSD)</v>
          </cell>
          <cell r="D87" t="str">
            <v>Zakup energii od spółek PGE (SOH)</v>
          </cell>
          <cell r="J87" t="str">
            <v>Przychody ze sprzedaży uprawnień do emisji CO2</v>
          </cell>
        </row>
        <row r="88">
          <cell r="B88" t="str">
            <v>Koszty (SSD)</v>
          </cell>
          <cell r="D88" t="str">
            <v>Zakup energii od spółek PGE (SOH)</v>
          </cell>
          <cell r="J88" t="str">
            <v>Przychody ze sprzedaży świadectw pochodzenia energii</v>
          </cell>
        </row>
        <row r="89">
          <cell r="B89" t="str">
            <v>Koszty (SSD)</v>
          </cell>
          <cell r="D89" t="str">
            <v>Zakup energii od spółek PGE (SOH)</v>
          </cell>
          <cell r="J89" t="str">
            <v>Przychody ze sprzedaży świadectw pochodzenia energii</v>
          </cell>
        </row>
        <row r="90">
          <cell r="B90" t="str">
            <v>Koszty (SSD)</v>
          </cell>
          <cell r="D90" t="str">
            <v>Zakup energii od spółek PGE (SOH)</v>
          </cell>
          <cell r="J90" t="str">
            <v>Przychody ze sprzedaży świadectw pochodzenia energii</v>
          </cell>
        </row>
        <row r="91">
          <cell r="D91" t="str">
            <v>Zakup energii od spółek PGE (SOH)</v>
          </cell>
          <cell r="J91" t="str">
            <v>Przychody z tytułu świadczenia usługi dodatkowej (PGE)</v>
          </cell>
        </row>
        <row r="92">
          <cell r="D92" t="str">
            <v>Zakup energii od spółek PGE (SOH)</v>
          </cell>
          <cell r="J92" t="str">
            <v>Przychody ze sprzedaży pozostałych produktów (NIEUJĘTE WYŻEJ)</v>
          </cell>
        </row>
        <row r="93">
          <cell r="D93" t="str">
            <v>Zakup energii od spółek PGE (SOH)</v>
          </cell>
          <cell r="J93" t="str">
            <v>Przychody ze sprzedaży pozostałych produktów (NIEUJĘTE WYŻEJ)</v>
          </cell>
        </row>
        <row r="94">
          <cell r="D94" t="str">
            <v>Zakup energii z rynku bilansującego (SOH)</v>
          </cell>
          <cell r="J94" t="str">
            <v>Przychody ze sprzedaży pozostałych usług (NIEUJĘTE WYŻEJ)</v>
          </cell>
        </row>
        <row r="95">
          <cell r="D95" t="str">
            <v>Zakup energii od spółek PGE (Grupa bilansująca)</v>
          </cell>
          <cell r="J95" t="str">
            <v>Przychody ze sprzedaży pozostałych usług (NIEUJĘTE WYŻEJ)</v>
          </cell>
        </row>
        <row r="96">
          <cell r="D96" t="str">
            <v>Pozostały zakup energii</v>
          </cell>
          <cell r="J96" t="str">
            <v>Przychody ze sprzedaży towarów i materiałów (NIEUJĘTE WYŻEJ)</v>
          </cell>
        </row>
        <row r="97">
          <cell r="D97" t="str">
            <v>Zakup paliw w PGE</v>
          </cell>
          <cell r="J97" t="str">
            <v>Przychody ze sprzedaży towarów i materiałów (NIEUJĘTE WYŻEJ)</v>
          </cell>
        </row>
        <row r="98">
          <cell r="D98" t="str">
            <v>Zakup paliw w PGE</v>
          </cell>
          <cell r="J98" t="str">
            <v>Zysk ze zbycia niefinansowych aktywów trwałych</v>
          </cell>
        </row>
        <row r="99">
          <cell r="D99" t="str">
            <v>Zakup paliw w PGE</v>
          </cell>
          <cell r="J99" t="str">
            <v>Dotacje</v>
          </cell>
        </row>
        <row r="100">
          <cell r="D100" t="str">
            <v>Zakup paliw poza PGE</v>
          </cell>
          <cell r="J100" t="str">
            <v>Inne przychody operacyjne</v>
          </cell>
        </row>
        <row r="101">
          <cell r="D101" t="str">
            <v>Zakup paliw poza PGE</v>
          </cell>
          <cell r="J101" t="str">
            <v>Dywidendy i  udziały w zyskach</v>
          </cell>
        </row>
        <row r="102">
          <cell r="D102" t="str">
            <v>Zakup paliw poza PGE</v>
          </cell>
          <cell r="J102" t="str">
            <v>Odsetki</v>
          </cell>
        </row>
        <row r="103">
          <cell r="D103" t="str">
            <v>Obrót międzynarodowy (ZAKUP)</v>
          </cell>
          <cell r="J103" t="str">
            <v>Zysk ze zbycia inwestycji</v>
          </cell>
        </row>
        <row r="104">
          <cell r="D104" t="str">
            <v>Wymiana międzysystemowa (ZAKUP)</v>
          </cell>
          <cell r="J104" t="str">
            <v>Aktualizacja wartości inwestycji</v>
          </cell>
        </row>
        <row r="105">
          <cell r="D105" t="str">
            <v>Wymiana międzysystemowa (ZAKUP)</v>
          </cell>
          <cell r="J105" t="str">
            <v>Inne</v>
          </cell>
        </row>
        <row r="106">
          <cell r="D106" t="str">
            <v>Zakup świadectw pochodzenia energii wytworzonej w źródłach odnawialnych (SOH)</v>
          </cell>
        </row>
        <row r="107">
          <cell r="D107" t="str">
            <v>Zakup świadectw pochodzenia energii wytworzonej w źródłach odnawialnych (SOH)</v>
          </cell>
        </row>
        <row r="108">
          <cell r="D108" t="str">
            <v>Zakup świadectw pochodzenia energii wytworzonej w kogeneracji (GAZ)</v>
          </cell>
        </row>
        <row r="109">
          <cell r="D109" t="str">
            <v>Zakup świadectw pochodzenia energii wytworzonej w kogeneracji (GAZ)</v>
          </cell>
        </row>
        <row r="110">
          <cell r="D110" t="str">
            <v>Zakup świadectw pochodzenia energii wytworzonej w kogeneracji (NIEGAZ)</v>
          </cell>
        </row>
        <row r="111">
          <cell r="D111" t="str">
            <v>Zakup świadectw pochodzenia energii wytworzonej w kogeneracji (NIEGAZ)</v>
          </cell>
        </row>
        <row r="112">
          <cell r="D112" t="str">
            <v>Zakup uprawnień do emisji CO2 (SOH)</v>
          </cell>
        </row>
        <row r="113">
          <cell r="D113" t="str">
            <v>Zakup uprawnień do emisji CO2 (SOH)</v>
          </cell>
        </row>
        <row r="114">
          <cell r="D114" t="str">
            <v>Wartość sprzedanych towarów i materiałów (pozostała)</v>
          </cell>
        </row>
        <row r="115">
          <cell r="D115" t="str">
            <v>Zakup energii od spółek PGE (SSD) (bez Wymiany na SN i NN)</v>
          </cell>
        </row>
        <row r="116">
          <cell r="D116" t="str">
            <v>Zakup energii od spółek PGE (SSD) (bez Wymiany na SN i NN)</v>
          </cell>
        </row>
        <row r="117">
          <cell r="D117" t="str">
            <v>Zakup energii od spółek PGE (SSD) (bez Wymiany na SN i NN)</v>
          </cell>
        </row>
        <row r="118">
          <cell r="D118" t="str">
            <v>Zakup energii od spółek PGE (SSD) (bez Wymiany na SN i NN)</v>
          </cell>
        </row>
        <row r="119">
          <cell r="D119" t="str">
            <v>Zakup energii od spółek PGE (SSD) (bez Wymiany na SN i NN)</v>
          </cell>
        </row>
        <row r="120">
          <cell r="D120" t="str">
            <v>Zakup energii od spółek PGE (SSD) (bez Wymiany na SN i NN)</v>
          </cell>
        </row>
        <row r="121">
          <cell r="D121" t="str">
            <v>Zakup energii od spółek PGE (SSD) (bez Wymiany na SN i NN)</v>
          </cell>
        </row>
        <row r="122">
          <cell r="D122" t="str">
            <v>Zakup energii od spółek PGE (SSD) (bez Wymiany na SN i NN)</v>
          </cell>
        </row>
        <row r="123">
          <cell r="D123" t="str">
            <v>Zakup energii od spółek PGE (SSD) (bez Wymiany na SN i NN)</v>
          </cell>
        </row>
        <row r="124">
          <cell r="D124" t="str">
            <v>Zakup energii od spółek PGE (SSD) (bez Wymiany na SN i NN)</v>
          </cell>
        </row>
        <row r="125">
          <cell r="D125" t="str">
            <v>Zakup energii od spółek PGE (SSD) (bez Wymiany na SN i NN)</v>
          </cell>
        </row>
        <row r="126">
          <cell r="D126" t="str">
            <v>Zakup energii od spółek PGE (SSD) (bez Wymiany na SN i NN)</v>
          </cell>
        </row>
        <row r="127">
          <cell r="D127" t="str">
            <v>Zakup energii od spółek PGE (SSD) (bez Wymiany na SN i NN)</v>
          </cell>
        </row>
        <row r="128">
          <cell r="D128" t="str">
            <v>Zakup energii od spółek PGE (SSD) (bez Wymiany na SN i NN)</v>
          </cell>
        </row>
        <row r="129">
          <cell r="D129" t="str">
            <v>Zakup energii od spółek PGE (SSD) (bez Wymiany na SN i NN)</v>
          </cell>
        </row>
        <row r="130">
          <cell r="D130" t="str">
            <v>Pozostały zakup energii od spółek PGE</v>
          </cell>
        </row>
        <row r="131">
          <cell r="D131" t="str">
            <v>Zakup energii spoza PGE</v>
          </cell>
        </row>
        <row r="132">
          <cell r="D132" t="str">
            <v>Zakup energii z Rynku Bilansującego (SSD)</v>
          </cell>
        </row>
        <row r="133">
          <cell r="D133" t="str">
            <v>Zakup energii od spółek PGE (Grupa bilansująca)</v>
          </cell>
        </row>
        <row r="134">
          <cell r="D134" t="str">
            <v>Zakup energii z importu</v>
          </cell>
        </row>
        <row r="135">
          <cell r="D135" t="str">
            <v>Zakup usług dystrybucyjnych (umowa kompleksowa)</v>
          </cell>
        </row>
        <row r="136">
          <cell r="D136" t="str">
            <v>Wymiana na SN i NN</v>
          </cell>
        </row>
        <row r="137">
          <cell r="D137" t="str">
            <v>Wymiana na SN i NN</v>
          </cell>
        </row>
        <row r="138">
          <cell r="D138" t="str">
            <v>Obowiązkowy zakup energii ze źródeł odnawialnych</v>
          </cell>
        </row>
        <row r="139">
          <cell r="D139" t="str">
            <v>Zakup świadectw pochodzenia energii wytworzonej w źródłach odnawialnych (SSD)</v>
          </cell>
        </row>
        <row r="140">
          <cell r="D140" t="str">
            <v>Zakup świadectw pochodzenia energii wytworzonej w źródłach odnawialnych (SSD)</v>
          </cell>
        </row>
        <row r="141">
          <cell r="D141" t="str">
            <v>Zakup świadectw pochodzenia energii wytworzonej w kogeneracji (GAZ) (SSD)</v>
          </cell>
        </row>
        <row r="142">
          <cell r="D142" t="str">
            <v>Zakup świadectw pochodzenia energii wytworzonej w kogeneracji (GAZ) (SSD)</v>
          </cell>
        </row>
        <row r="143">
          <cell r="D143" t="str">
            <v>Zakup świadectw pochodzenia energii wytworzonej w kogeneracji (NIEGAZ) (SSD)</v>
          </cell>
        </row>
        <row r="144">
          <cell r="D144" t="str">
            <v>Zakup świadectw pochodzenia energii wytworzonej w kogeneracji (NIEGAZ) (SSD)</v>
          </cell>
        </row>
        <row r="145">
          <cell r="D145" t="str">
            <v>Wartość sprzedanych towarów i materiałów (pozostała) (SSD)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tęp"/>
      <sheetName val="Zobowiązania finansowe"/>
      <sheetName val="Inwestycje"/>
      <sheetName val="Inwestycje - fundusze inwest."/>
      <sheetName val="Saldo gotówki - PLN"/>
      <sheetName val="Saldo gotówki - EUR"/>
      <sheetName val="Saldo gotówki - USD"/>
      <sheetName val="Saldo gotówki - SEK"/>
      <sheetName val="Saldo gotówki - CHF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Bank Handlowy</v>
          </cell>
          <cell r="B1" t="str">
            <v>PLN</v>
          </cell>
          <cell r="H1" t="str">
            <v>Kredyt w rachunku bieżącym</v>
          </cell>
        </row>
        <row r="2">
          <cell r="A2" t="str">
            <v>Bank BPH</v>
          </cell>
          <cell r="B2" t="str">
            <v>EUR</v>
          </cell>
          <cell r="H2" t="str">
            <v>Kredyt inwestycyjny/terminowy</v>
          </cell>
          <cell r="J2" t="str">
            <v>WIBOR O/N</v>
          </cell>
        </row>
        <row r="3">
          <cell r="A3" t="str">
            <v>PKO BP</v>
          </cell>
          <cell r="B3" t="str">
            <v>CHF</v>
          </cell>
          <cell r="H3" t="str">
            <v>Emisja papierów dłużnych</v>
          </cell>
          <cell r="J3" t="str">
            <v>WIBOR T/N</v>
          </cell>
        </row>
        <row r="4">
          <cell r="A4" t="str">
            <v>PEKAO SA</v>
          </cell>
          <cell r="B4" t="str">
            <v>SEK</v>
          </cell>
          <cell r="H4" t="str">
            <v>Pożyczka</v>
          </cell>
          <cell r="J4" t="str">
            <v>WIBOR SW</v>
          </cell>
        </row>
        <row r="5">
          <cell r="A5" t="str">
            <v>ABN AMRO</v>
          </cell>
          <cell r="B5" t="str">
            <v>USD</v>
          </cell>
          <cell r="H5" t="str">
            <v>Linia kredytowa</v>
          </cell>
          <cell r="J5" t="str">
            <v>WIBOR 1M</v>
          </cell>
        </row>
        <row r="6">
          <cell r="A6" t="str">
            <v>RABOBANK</v>
          </cell>
          <cell r="B6" t="str">
            <v>JPY</v>
          </cell>
          <cell r="J6" t="str">
            <v>WIBOR 3M</v>
          </cell>
        </row>
        <row r="7">
          <cell r="A7" t="str">
            <v>FORTIS</v>
          </cell>
          <cell r="B7" t="str">
            <v>GBP</v>
          </cell>
          <cell r="J7" t="str">
            <v>WIBOR 6M</v>
          </cell>
        </row>
        <row r="8">
          <cell r="A8" t="str">
            <v>ING Bank Śląski</v>
          </cell>
          <cell r="J8" t="str">
            <v>WIBOR 9M</v>
          </cell>
        </row>
        <row r="9">
          <cell r="A9" t="str">
            <v>BOŚ</v>
          </cell>
          <cell r="J9" t="str">
            <v>WIBOR 1Y</v>
          </cell>
        </row>
        <row r="10">
          <cell r="A10" t="str">
            <v>BGŻ</v>
          </cell>
          <cell r="J10" t="str">
            <v>LIBOR O/N</v>
          </cell>
        </row>
        <row r="11">
          <cell r="A11" t="str">
            <v>BGK</v>
          </cell>
          <cell r="J11" t="str">
            <v>LIBOR T/N</v>
          </cell>
        </row>
        <row r="12">
          <cell r="A12" t="str">
            <v>Bank Millenium</v>
          </cell>
          <cell r="J12" t="str">
            <v>LIBOR SW</v>
          </cell>
        </row>
        <row r="13">
          <cell r="A13" t="str">
            <v>BZ WBK</v>
          </cell>
          <cell r="J13" t="str">
            <v>LIBOR 1M</v>
          </cell>
        </row>
        <row r="14">
          <cell r="A14" t="str">
            <v>BRE Bank</v>
          </cell>
          <cell r="J14" t="str">
            <v>LIBOR 3M</v>
          </cell>
        </row>
        <row r="15">
          <cell r="A15" t="str">
            <v>Deutsche Bank Polska</v>
          </cell>
          <cell r="J15" t="str">
            <v>LIBOR 6M</v>
          </cell>
        </row>
        <row r="16">
          <cell r="A16" t="str">
            <v>DnB NORD</v>
          </cell>
          <cell r="J16" t="str">
            <v>LIBOR 9M</v>
          </cell>
        </row>
        <row r="17">
          <cell r="J17" t="str">
            <v>LIBOR 1Y</v>
          </cell>
        </row>
        <row r="18">
          <cell r="J18" t="str">
            <v>EURIBOR O/N</v>
          </cell>
        </row>
        <row r="19">
          <cell r="J19" t="str">
            <v>EURIBOR T/N</v>
          </cell>
        </row>
        <row r="20">
          <cell r="J20" t="str">
            <v>EURIBOR SW</v>
          </cell>
        </row>
        <row r="21">
          <cell r="J21" t="str">
            <v>EURIBOR 1M</v>
          </cell>
        </row>
        <row r="22">
          <cell r="J22" t="str">
            <v>EURIBOR 3M</v>
          </cell>
        </row>
        <row r="23">
          <cell r="J23" t="str">
            <v>EURIBOR 6M</v>
          </cell>
        </row>
        <row r="24">
          <cell r="J24" t="str">
            <v>EURIBOR 9M</v>
          </cell>
        </row>
        <row r="25">
          <cell r="J25" t="str">
            <v>EURIBOR 1Y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zoomScale="75" zoomScaleNormal="75" workbookViewId="0">
      <selection activeCell="P24" sqref="P24"/>
    </sheetView>
  </sheetViews>
  <sheetFormatPr defaultColWidth="8.77734375" defaultRowHeight="13.8" x14ac:dyDescent="0.3"/>
  <cols>
    <col min="1" max="1" width="5" style="396" customWidth="1"/>
    <col min="2" max="2" width="5.77734375" style="396" customWidth="1"/>
    <col min="3" max="3" width="13.5546875" style="396" customWidth="1"/>
    <col min="4" max="4" width="13.77734375" style="396" customWidth="1"/>
    <col min="5" max="5" width="21.21875" style="396" customWidth="1"/>
    <col min="6" max="6" width="13.44140625" style="396" customWidth="1"/>
    <col min="7" max="7" width="13.5546875" style="396" customWidth="1"/>
    <col min="8" max="8" width="15" style="396" customWidth="1"/>
    <col min="9" max="9" width="10.77734375" style="396" customWidth="1"/>
    <col min="10" max="10" width="15.44140625" style="396" customWidth="1"/>
    <col min="11" max="15" width="8.77734375" style="396"/>
    <col min="16" max="16" width="63.77734375" style="396" customWidth="1"/>
    <col min="17" max="16384" width="8.77734375" style="396"/>
  </cols>
  <sheetData>
    <row r="1" spans="1:10" ht="15" customHeight="1" x14ac:dyDescent="0.3">
      <c r="A1" s="390"/>
      <c r="B1" s="390" t="s">
        <v>667</v>
      </c>
      <c r="C1" s="390">
        <v>3000563</v>
      </c>
      <c r="D1" s="391" t="s">
        <v>668</v>
      </c>
      <c r="E1" s="390"/>
      <c r="F1" s="390"/>
      <c r="G1" s="392">
        <f ca="1">TODAY()</f>
        <v>45756</v>
      </c>
      <c r="H1" s="393"/>
      <c r="I1" s="394"/>
      <c r="J1" s="395"/>
    </row>
    <row r="2" spans="1:10" x14ac:dyDescent="0.3">
      <c r="A2" s="390"/>
      <c r="B2" s="390"/>
      <c r="C2" s="390"/>
      <c r="D2" s="397"/>
      <c r="E2" s="390"/>
      <c r="F2" s="390"/>
      <c r="G2" s="390"/>
      <c r="H2" s="390"/>
      <c r="I2" s="390"/>
      <c r="J2" s="390"/>
    </row>
    <row r="3" spans="1:10" x14ac:dyDescent="0.3">
      <c r="A3" s="390"/>
      <c r="B3" s="390"/>
      <c r="C3" s="398"/>
      <c r="D3" s="397"/>
      <c r="E3" s="390"/>
      <c r="F3" s="390"/>
      <c r="G3" s="390"/>
      <c r="H3" s="390"/>
      <c r="I3" s="390"/>
      <c r="J3" s="390"/>
    </row>
    <row r="4" spans="1:10" x14ac:dyDescent="0.3">
      <c r="A4" s="390"/>
      <c r="B4" s="399"/>
      <c r="C4" s="399"/>
      <c r="D4" s="399"/>
      <c r="E4" s="390"/>
      <c r="H4" s="390"/>
      <c r="I4" s="390"/>
      <c r="J4" s="390"/>
    </row>
    <row r="5" spans="1:10" x14ac:dyDescent="0.3">
      <c r="A5" s="399"/>
      <c r="B5" s="399"/>
      <c r="C5" s="399"/>
      <c r="D5" s="399"/>
      <c r="E5" s="390"/>
      <c r="H5" s="390"/>
      <c r="I5" s="390"/>
      <c r="J5" s="390"/>
    </row>
    <row r="6" spans="1:10" ht="17.25" customHeight="1" x14ac:dyDescent="0.3">
      <c r="A6" s="390"/>
      <c r="B6" s="390"/>
      <c r="C6" s="390"/>
      <c r="D6" s="390"/>
      <c r="E6" s="390"/>
      <c r="F6" s="397"/>
      <c r="G6" s="390"/>
      <c r="H6" s="390"/>
      <c r="I6" s="390"/>
      <c r="J6" s="390"/>
    </row>
    <row r="7" spans="1:10" ht="15.9" customHeight="1" x14ac:dyDescent="0.3">
      <c r="A7" s="390"/>
      <c r="B7" s="390"/>
      <c r="C7" s="390"/>
      <c r="D7" s="390"/>
      <c r="E7" s="390"/>
      <c r="F7" s="598" t="s">
        <v>669</v>
      </c>
      <c r="G7" s="598"/>
      <c r="H7" s="390"/>
      <c r="I7" s="390"/>
      <c r="J7" s="390"/>
    </row>
    <row r="8" spans="1:10" ht="18" customHeight="1" x14ac:dyDescent="0.3">
      <c r="A8" s="390"/>
      <c r="B8" s="390"/>
      <c r="C8" s="390"/>
      <c r="D8" s="390"/>
      <c r="E8" s="390"/>
      <c r="F8" s="397"/>
      <c r="G8" s="390"/>
      <c r="H8" s="390"/>
      <c r="I8" s="390"/>
      <c r="J8" s="390"/>
    </row>
    <row r="9" spans="1:10" ht="15.9" customHeight="1" x14ac:dyDescent="0.3">
      <c r="A9" s="390"/>
      <c r="B9" s="390"/>
      <c r="C9" s="390"/>
      <c r="D9" s="390"/>
      <c r="E9" s="390"/>
      <c r="F9" s="599" t="s">
        <v>670</v>
      </c>
      <c r="G9" s="599"/>
      <c r="H9" s="390"/>
      <c r="I9" s="390"/>
      <c r="J9" s="390"/>
    </row>
    <row r="10" spans="1:10" ht="15.9" customHeight="1" x14ac:dyDescent="0.3">
      <c r="A10" s="390"/>
      <c r="B10" s="390"/>
      <c r="C10" s="390"/>
      <c r="D10" s="390"/>
      <c r="E10" s="390"/>
      <c r="F10" s="390"/>
      <c r="G10" s="390"/>
      <c r="H10" s="390"/>
      <c r="I10" s="390"/>
      <c r="J10" s="390"/>
    </row>
    <row r="11" spans="1:10" x14ac:dyDescent="0.3">
      <c r="A11" s="390"/>
      <c r="B11" s="390"/>
      <c r="C11" s="390"/>
      <c r="D11" s="390"/>
      <c r="E11" s="390"/>
      <c r="F11" s="390"/>
      <c r="G11" s="390"/>
      <c r="H11" s="390"/>
      <c r="I11" s="390"/>
      <c r="J11" s="390"/>
    </row>
    <row r="12" spans="1:10" ht="18" customHeight="1" x14ac:dyDescent="0.3">
      <c r="A12" s="390"/>
      <c r="B12" s="390"/>
      <c r="C12" s="390"/>
      <c r="D12" s="390"/>
      <c r="E12" s="390"/>
      <c r="F12" s="390"/>
      <c r="G12" s="390"/>
      <c r="H12" s="390"/>
      <c r="I12" s="390"/>
      <c r="J12" s="390"/>
    </row>
    <row r="13" spans="1:10" x14ac:dyDescent="0.3">
      <c r="A13" s="390"/>
      <c r="B13" s="390"/>
      <c r="C13" s="390"/>
      <c r="D13" s="390"/>
      <c r="E13" s="390"/>
      <c r="F13" s="390"/>
      <c r="G13" s="390"/>
      <c r="H13" s="390" t="s">
        <v>671</v>
      </c>
      <c r="I13" s="390"/>
      <c r="J13" s="390"/>
    </row>
    <row r="14" spans="1:10" ht="21.75" customHeight="1" x14ac:dyDescent="0.3">
      <c r="A14" s="400"/>
      <c r="B14" s="600" t="s">
        <v>672</v>
      </c>
      <c r="C14" s="600"/>
      <c r="D14" s="600"/>
      <c r="E14" s="401">
        <f>'cit 12-2024'!B250</f>
        <v>-100998</v>
      </c>
      <c r="F14" s="402"/>
      <c r="G14" s="402"/>
      <c r="H14" s="403"/>
      <c r="I14" s="403"/>
      <c r="J14" s="404">
        <v>-466550</v>
      </c>
    </row>
    <row r="15" spans="1:10" ht="18.75" hidden="1" customHeight="1" x14ac:dyDescent="0.3">
      <c r="A15" s="390"/>
      <c r="B15" s="390"/>
      <c r="C15" s="390"/>
      <c r="D15" s="390"/>
      <c r="E15" s="405"/>
      <c r="F15" s="405"/>
      <c r="G15" s="405"/>
      <c r="H15" s="405"/>
      <c r="I15" s="405"/>
      <c r="J15" s="405"/>
    </row>
    <row r="16" spans="1:10" ht="18.75" hidden="1" customHeight="1" x14ac:dyDescent="0.3">
      <c r="A16" s="390"/>
      <c r="B16" s="390"/>
      <c r="C16" s="390"/>
      <c r="D16" s="390"/>
      <c r="E16" s="390"/>
      <c r="F16" s="390"/>
      <c r="G16" s="390"/>
      <c r="H16" s="390"/>
      <c r="I16" s="390"/>
      <c r="J16" s="390"/>
    </row>
    <row r="17" spans="1:14" ht="28.5" customHeight="1" x14ac:dyDescent="0.3">
      <c r="A17" s="406" t="s">
        <v>1926</v>
      </c>
      <c r="B17" s="406"/>
      <c r="C17" s="407"/>
      <c r="D17" s="407"/>
      <c r="E17" s="407"/>
      <c r="F17" s="407"/>
      <c r="G17" s="407"/>
      <c r="H17" s="407"/>
      <c r="I17" s="407"/>
      <c r="J17" s="537">
        <f>E14-J14</f>
        <v>365552</v>
      </c>
      <c r="K17" s="538" t="s">
        <v>1873</v>
      </c>
      <c r="L17" s="538"/>
      <c r="M17" s="538"/>
      <c r="N17" s="538"/>
    </row>
    <row r="18" spans="1:14" ht="24" customHeight="1" x14ac:dyDescent="0.3">
      <c r="A18" s="390" t="s">
        <v>673</v>
      </c>
      <c r="B18" s="408" t="s">
        <v>674</v>
      </c>
      <c r="C18" s="395"/>
      <c r="D18" s="395"/>
      <c r="E18" s="395"/>
      <c r="F18" s="395"/>
      <c r="G18" s="395"/>
      <c r="H18" s="395"/>
      <c r="I18" s="395"/>
      <c r="J18" s="395"/>
    </row>
    <row r="19" spans="1:14" ht="18.75" hidden="1" customHeight="1" x14ac:dyDescent="0.3">
      <c r="A19" s="390"/>
      <c r="B19" s="390"/>
      <c r="C19" s="390"/>
      <c r="D19" s="390"/>
      <c r="E19" s="390"/>
      <c r="F19" s="390"/>
      <c r="G19" s="390"/>
      <c r="H19" s="390"/>
      <c r="I19" s="390"/>
      <c r="J19" s="390"/>
    </row>
    <row r="20" spans="1:14" ht="18.75" customHeight="1" x14ac:dyDescent="0.3">
      <c r="A20" s="390"/>
      <c r="B20" s="390"/>
      <c r="C20" s="390"/>
      <c r="D20" s="390"/>
      <c r="E20" s="390"/>
      <c r="F20" s="390"/>
      <c r="G20" s="390"/>
      <c r="H20" s="390"/>
      <c r="I20" s="390"/>
      <c r="J20" s="390"/>
    </row>
    <row r="21" spans="1:14" ht="22.5" customHeight="1" x14ac:dyDescent="0.3">
      <c r="A21" s="599" t="s">
        <v>675</v>
      </c>
      <c r="B21" s="599"/>
      <c r="C21" s="599"/>
      <c r="D21" s="599"/>
      <c r="E21" s="601" t="s">
        <v>676</v>
      </c>
      <c r="F21" s="601"/>
      <c r="G21" s="601"/>
      <c r="H21" s="601"/>
      <c r="I21" s="601"/>
      <c r="J21" s="395"/>
    </row>
    <row r="22" spans="1:14" ht="18.75" hidden="1" customHeight="1" x14ac:dyDescent="0.3">
      <c r="A22" s="390"/>
      <c r="B22" s="390"/>
      <c r="C22" s="390"/>
      <c r="D22" s="405"/>
      <c r="E22" s="390"/>
      <c r="F22" s="390"/>
      <c r="G22" s="390"/>
      <c r="H22" s="390"/>
      <c r="I22" s="390"/>
      <c r="J22" s="390"/>
    </row>
    <row r="23" spans="1:14" ht="18.75" hidden="1" customHeight="1" x14ac:dyDescent="0.3">
      <c r="A23" s="390"/>
      <c r="B23" s="390"/>
      <c r="C23" s="390"/>
      <c r="D23" s="390"/>
      <c r="E23" s="390"/>
      <c r="F23" s="390"/>
      <c r="G23" s="390"/>
      <c r="H23" s="390"/>
      <c r="I23" s="390"/>
      <c r="J23" s="390"/>
    </row>
    <row r="24" spans="1:14" ht="24" customHeight="1" x14ac:dyDescent="0.3">
      <c r="A24" s="602" t="s">
        <v>677</v>
      </c>
      <c r="B24" s="602"/>
      <c r="C24" s="603" t="s">
        <v>1927</v>
      </c>
      <c r="D24" s="603"/>
      <c r="E24" s="603"/>
      <c r="F24" s="603"/>
      <c r="G24" s="603"/>
      <c r="H24" s="603"/>
      <c r="I24" s="603"/>
      <c r="J24" s="395"/>
    </row>
    <row r="25" spans="1:14" ht="18.75" customHeight="1" x14ac:dyDescent="0.3">
      <c r="A25" s="409" t="s">
        <v>678</v>
      </c>
      <c r="B25" s="410"/>
      <c r="C25" s="410"/>
      <c r="D25" s="411">
        <v>45524</v>
      </c>
      <c r="E25" s="395"/>
      <c r="F25" s="395"/>
      <c r="G25" s="395"/>
      <c r="H25" s="395"/>
      <c r="I25" s="395"/>
      <c r="J25" s="395"/>
    </row>
    <row r="26" spans="1:14" ht="22.5" customHeight="1" x14ac:dyDescent="0.3">
      <c r="A26" s="412"/>
      <c r="B26" s="408"/>
      <c r="C26" s="395"/>
      <c r="D26" s="395"/>
      <c r="E26" s="395"/>
      <c r="F26" s="390"/>
      <c r="G26" s="390"/>
      <c r="H26" s="390"/>
      <c r="I26" s="390"/>
      <c r="J26" s="390"/>
    </row>
    <row r="27" spans="1:14" ht="21" customHeight="1" x14ac:dyDescent="0.3">
      <c r="B27" s="390"/>
      <c r="C27" s="394"/>
      <c r="D27" s="390"/>
      <c r="E27" s="390"/>
      <c r="F27" s="390"/>
      <c r="G27" s="390"/>
      <c r="H27" s="390"/>
      <c r="I27" s="390"/>
      <c r="J27" s="390"/>
    </row>
    <row r="28" spans="1:14" ht="22.5" customHeight="1" x14ac:dyDescent="0.3">
      <c r="A28" s="390"/>
      <c r="B28" s="390"/>
      <c r="C28" s="390"/>
      <c r="D28" s="390"/>
      <c r="E28" s="390"/>
      <c r="F28" s="390"/>
      <c r="G28" s="390"/>
      <c r="H28" s="390"/>
      <c r="I28" s="390"/>
      <c r="J28" s="390"/>
    </row>
    <row r="29" spans="1:14" s="415" customFormat="1" ht="16.2" x14ac:dyDescent="0.3">
      <c r="A29" s="413"/>
      <c r="B29" s="413" t="s">
        <v>679</v>
      </c>
      <c r="C29" s="413"/>
      <c r="D29" s="413"/>
      <c r="E29" s="413" t="s">
        <v>680</v>
      </c>
      <c r="F29" s="413"/>
      <c r="G29" s="413"/>
      <c r="H29" s="414" t="s">
        <v>681</v>
      </c>
      <c r="I29" s="413"/>
      <c r="J29" s="413"/>
    </row>
    <row r="30" spans="1:14" s="417" customFormat="1" ht="16.2" x14ac:dyDescent="0.3">
      <c r="A30" s="416"/>
      <c r="B30" s="416"/>
      <c r="C30" s="416"/>
      <c r="D30" s="416"/>
      <c r="E30" s="416" t="s">
        <v>682</v>
      </c>
      <c r="F30" s="416"/>
      <c r="G30" s="416"/>
      <c r="H30" s="416"/>
      <c r="I30" s="416"/>
      <c r="J30" s="416"/>
    </row>
    <row r="31" spans="1:14" ht="20.25" customHeight="1" x14ac:dyDescent="0.3">
      <c r="A31" s="390"/>
      <c r="B31" s="390"/>
      <c r="C31" s="390"/>
      <c r="D31" s="390"/>
      <c r="E31" s="390"/>
      <c r="F31" s="390"/>
      <c r="G31" s="390"/>
      <c r="H31" s="390"/>
      <c r="I31" s="390"/>
      <c r="J31" s="390"/>
    </row>
    <row r="32" spans="1:14" s="415" customFormat="1" ht="16.2" x14ac:dyDescent="0.3">
      <c r="A32" s="413"/>
      <c r="B32" s="418"/>
      <c r="C32" s="419">
        <f ca="1">G1</f>
        <v>45756</v>
      </c>
      <c r="D32" s="413"/>
      <c r="E32" s="420" t="s">
        <v>683</v>
      </c>
      <c r="F32" s="390"/>
      <c r="G32" s="413"/>
      <c r="H32" s="420" t="s">
        <v>683</v>
      </c>
      <c r="I32" s="390"/>
      <c r="J32" s="413"/>
    </row>
    <row r="33" spans="1:10" ht="2.1" customHeight="1" x14ac:dyDescent="0.3">
      <c r="A33" s="390"/>
      <c r="B33" s="390" t="s">
        <v>684</v>
      </c>
      <c r="C33" s="405"/>
      <c r="D33" s="390"/>
      <c r="E33" s="390"/>
      <c r="F33" s="405"/>
      <c r="G33" s="390"/>
      <c r="H33" s="390"/>
      <c r="I33" s="405"/>
      <c r="J33" s="390"/>
    </row>
    <row r="34" spans="1:10" x14ac:dyDescent="0.3">
      <c r="A34" s="390"/>
      <c r="B34" s="390"/>
      <c r="C34" s="390"/>
      <c r="D34" s="390"/>
      <c r="E34" s="390"/>
      <c r="F34" s="390"/>
      <c r="G34" s="390"/>
      <c r="H34" s="390"/>
      <c r="I34" s="390"/>
      <c r="J34" s="390"/>
    </row>
    <row r="35" spans="1:10" x14ac:dyDescent="0.3">
      <c r="A35" s="390"/>
      <c r="B35" s="390"/>
      <c r="C35" s="390"/>
      <c r="D35" s="390"/>
      <c r="E35" s="390"/>
      <c r="F35" s="390"/>
      <c r="G35" s="390"/>
      <c r="H35" s="390"/>
      <c r="I35" s="390"/>
      <c r="J35" s="390"/>
    </row>
    <row r="36" spans="1:10" x14ac:dyDescent="0.3">
      <c r="A36" s="390"/>
      <c r="B36" s="390"/>
      <c r="C36" s="390"/>
      <c r="D36" s="390"/>
      <c r="E36" s="390"/>
      <c r="F36" s="390"/>
      <c r="G36" s="390"/>
      <c r="H36" s="390"/>
      <c r="I36" s="390"/>
      <c r="J36" s="390"/>
    </row>
    <row r="37" spans="1:10" ht="14.4" customHeight="1" x14ac:dyDescent="0.3">
      <c r="A37" s="390"/>
      <c r="B37" s="597" t="s">
        <v>685</v>
      </c>
      <c r="C37" s="597"/>
      <c r="D37" s="390"/>
      <c r="E37" s="421"/>
      <c r="F37" s="421"/>
      <c r="G37" s="390"/>
      <c r="H37" s="421"/>
      <c r="I37" s="421"/>
      <c r="J37" s="390"/>
    </row>
    <row r="38" spans="1:10" ht="16.2" x14ac:dyDescent="0.3">
      <c r="A38" s="390"/>
      <c r="B38" s="422" t="s">
        <v>686</v>
      </c>
      <c r="C38" s="422"/>
      <c r="D38" s="390"/>
      <c r="E38" s="422" t="s">
        <v>686</v>
      </c>
      <c r="F38" s="422"/>
      <c r="G38" s="390"/>
      <c r="H38" s="422" t="s">
        <v>686</v>
      </c>
      <c r="I38" s="393"/>
      <c r="J38" s="390"/>
    </row>
    <row r="39" spans="1:10" x14ac:dyDescent="0.3">
      <c r="A39" s="390"/>
      <c r="B39" s="390"/>
      <c r="C39" s="390"/>
      <c r="D39" s="390"/>
      <c r="E39" s="390"/>
      <c r="F39" s="390"/>
      <c r="G39" s="390"/>
      <c r="H39" s="390"/>
      <c r="I39" s="390"/>
      <c r="J39" s="390"/>
    </row>
    <row r="40" spans="1:10" x14ac:dyDescent="0.3">
      <c r="A40" s="390"/>
    </row>
    <row r="41" spans="1:10" x14ac:dyDescent="0.3">
      <c r="A41" s="390"/>
    </row>
    <row r="42" spans="1:10" x14ac:dyDescent="0.3">
      <c r="A42" s="390"/>
    </row>
    <row r="43" spans="1:10" x14ac:dyDescent="0.3">
      <c r="A43" s="390"/>
    </row>
    <row r="44" spans="1:10" x14ac:dyDescent="0.3">
      <c r="A44" s="390"/>
    </row>
    <row r="45" spans="1:10" x14ac:dyDescent="0.3">
      <c r="A45" s="390"/>
    </row>
    <row r="46" spans="1:10" x14ac:dyDescent="0.3">
      <c r="A46" s="390"/>
    </row>
    <row r="47" spans="1:10" x14ac:dyDescent="0.3">
      <c r="A47" s="390"/>
    </row>
    <row r="48" spans="1:10" x14ac:dyDescent="0.3">
      <c r="A48" s="390"/>
    </row>
    <row r="49" spans="1:1" x14ac:dyDescent="0.3">
      <c r="A49" s="390"/>
    </row>
    <row r="50" spans="1:1" x14ac:dyDescent="0.3">
      <c r="A50" s="390"/>
    </row>
    <row r="51" spans="1:1" x14ac:dyDescent="0.3">
      <c r="A51" s="390"/>
    </row>
    <row r="52" spans="1:1" x14ac:dyDescent="0.3">
      <c r="A52" s="390"/>
    </row>
    <row r="53" spans="1:1" x14ac:dyDescent="0.3">
      <c r="A53" s="390"/>
    </row>
    <row r="54" spans="1:1" x14ac:dyDescent="0.3">
      <c r="A54" s="390"/>
    </row>
    <row r="55" spans="1:1" x14ac:dyDescent="0.3">
      <c r="A55" s="390"/>
    </row>
    <row r="56" spans="1:1" x14ac:dyDescent="0.3">
      <c r="A56" s="390"/>
    </row>
    <row r="57" spans="1:1" x14ac:dyDescent="0.3">
      <c r="A57" s="390"/>
    </row>
    <row r="58" spans="1:1" x14ac:dyDescent="0.3">
      <c r="A58" s="390"/>
    </row>
    <row r="59" spans="1:1" x14ac:dyDescent="0.3">
      <c r="A59" s="390"/>
    </row>
    <row r="60" spans="1:1" x14ac:dyDescent="0.3">
      <c r="A60" s="390"/>
    </row>
    <row r="61" spans="1:1" x14ac:dyDescent="0.3">
      <c r="A61" s="390"/>
    </row>
    <row r="62" spans="1:1" x14ac:dyDescent="0.3">
      <c r="A62" s="390"/>
    </row>
    <row r="63" spans="1:1" x14ac:dyDescent="0.3">
      <c r="A63" s="390"/>
    </row>
    <row r="64" spans="1:1" x14ac:dyDescent="0.3">
      <c r="A64" s="390"/>
    </row>
    <row r="65" spans="1:1" x14ac:dyDescent="0.3">
      <c r="A65" s="390"/>
    </row>
    <row r="66" spans="1:1" x14ac:dyDescent="0.3">
      <c r="A66" s="390"/>
    </row>
    <row r="67" spans="1:1" x14ac:dyDescent="0.3">
      <c r="A67" s="390"/>
    </row>
    <row r="68" spans="1:1" x14ac:dyDescent="0.3">
      <c r="A68" s="390"/>
    </row>
    <row r="69" spans="1:1" x14ac:dyDescent="0.3">
      <c r="A69" s="390"/>
    </row>
    <row r="70" spans="1:1" x14ac:dyDescent="0.3">
      <c r="A70" s="390"/>
    </row>
    <row r="71" spans="1:1" x14ac:dyDescent="0.3">
      <c r="A71" s="390"/>
    </row>
    <row r="72" spans="1:1" x14ac:dyDescent="0.3">
      <c r="A72" s="390"/>
    </row>
    <row r="73" spans="1:1" x14ac:dyDescent="0.3">
      <c r="A73" s="390"/>
    </row>
    <row r="74" spans="1:1" x14ac:dyDescent="0.3">
      <c r="A74" s="390"/>
    </row>
    <row r="75" spans="1:1" x14ac:dyDescent="0.3">
      <c r="A75" s="390"/>
    </row>
    <row r="76" spans="1:1" x14ac:dyDescent="0.3">
      <c r="A76" s="390"/>
    </row>
    <row r="77" spans="1:1" x14ac:dyDescent="0.3">
      <c r="A77" s="390"/>
    </row>
    <row r="78" spans="1:1" x14ac:dyDescent="0.3">
      <c r="A78" s="390"/>
    </row>
    <row r="79" spans="1:1" x14ac:dyDescent="0.3">
      <c r="A79" s="390"/>
    </row>
    <row r="80" spans="1:1" x14ac:dyDescent="0.3">
      <c r="A80" s="390"/>
    </row>
    <row r="81" spans="1:1" x14ac:dyDescent="0.3">
      <c r="A81" s="390"/>
    </row>
    <row r="82" spans="1:1" x14ac:dyDescent="0.3">
      <c r="A82" s="390"/>
    </row>
    <row r="83" spans="1:1" x14ac:dyDescent="0.3">
      <c r="A83" s="390"/>
    </row>
    <row r="84" spans="1:1" x14ac:dyDescent="0.3">
      <c r="A84" s="390"/>
    </row>
    <row r="85" spans="1:1" x14ac:dyDescent="0.3">
      <c r="A85" s="390"/>
    </row>
    <row r="86" spans="1:1" x14ac:dyDescent="0.3">
      <c r="A86" s="390"/>
    </row>
    <row r="87" spans="1:1" x14ac:dyDescent="0.3">
      <c r="A87" s="390"/>
    </row>
    <row r="88" spans="1:1" x14ac:dyDescent="0.3">
      <c r="A88" s="390"/>
    </row>
    <row r="89" spans="1:1" x14ac:dyDescent="0.3">
      <c r="A89" s="390"/>
    </row>
    <row r="90" spans="1:1" x14ac:dyDescent="0.3">
      <c r="A90" s="390"/>
    </row>
    <row r="91" spans="1:1" x14ac:dyDescent="0.3">
      <c r="A91" s="390"/>
    </row>
    <row r="92" spans="1:1" x14ac:dyDescent="0.3">
      <c r="A92" s="390"/>
    </row>
    <row r="93" spans="1:1" x14ac:dyDescent="0.3">
      <c r="A93" s="390"/>
    </row>
    <row r="94" spans="1:1" x14ac:dyDescent="0.3">
      <c r="A94" s="390"/>
    </row>
    <row r="95" spans="1:1" x14ac:dyDescent="0.3">
      <c r="A95" s="390"/>
    </row>
    <row r="96" spans="1:1" x14ac:dyDescent="0.3">
      <c r="A96" s="390"/>
    </row>
    <row r="97" spans="1:1" x14ac:dyDescent="0.3">
      <c r="A97" s="390"/>
    </row>
    <row r="98" spans="1:1" x14ac:dyDescent="0.3">
      <c r="A98" s="390"/>
    </row>
    <row r="99" spans="1:1" x14ac:dyDescent="0.3">
      <c r="A99" s="390"/>
    </row>
  </sheetData>
  <mergeCells count="8">
    <mergeCell ref="B37:C37"/>
    <mergeCell ref="F7:G7"/>
    <mergeCell ref="F9:G9"/>
    <mergeCell ref="B14:D14"/>
    <mergeCell ref="A21:D21"/>
    <mergeCell ref="E21:I21"/>
    <mergeCell ref="A24:B24"/>
    <mergeCell ref="C24:I24"/>
  </mergeCells>
  <pageMargins left="0.39370078740157483" right="0.39370078740157483" top="0.39370078740157483" bottom="0.59055118110236227" header="0" footer="0"/>
  <pageSetup scale="87" fitToHeight="0" orientation="portrait" horizontalDpi="300" verticalDpi="300" r:id="rId1"/>
  <headerFooter alignWithMargins="0"/>
  <rowBreaks count="1" manualBreakCount="1">
    <brk id="39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zoomScale="120" zoomScaleNormal="120" workbookViewId="0">
      <selection activeCell="E13" sqref="E13"/>
    </sheetView>
  </sheetViews>
  <sheetFormatPr defaultColWidth="8.77734375" defaultRowHeight="10.199999999999999" x14ac:dyDescent="0.2"/>
  <cols>
    <col min="1" max="1" width="63.77734375" style="355" customWidth="1"/>
    <col min="2" max="2" width="2.5546875" style="351" customWidth="1"/>
    <col min="3" max="3" width="15.44140625" style="351" customWidth="1"/>
    <col min="4" max="4" width="10" style="351" customWidth="1"/>
    <col min="5" max="5" width="22.77734375" style="351" customWidth="1"/>
    <col min="6" max="6" width="8.77734375" style="351"/>
    <col min="7" max="7" width="19.77734375" style="351" customWidth="1"/>
    <col min="8" max="8" width="14.77734375" style="351" customWidth="1"/>
    <col min="9" max="16384" width="8.77734375" style="351"/>
  </cols>
  <sheetData>
    <row r="1" spans="1:5" ht="15" customHeight="1" x14ac:dyDescent="0.25">
      <c r="E1" s="356">
        <f>'cit 12-2024'!B1</f>
        <v>45657</v>
      </c>
    </row>
    <row r="2" spans="1:5" ht="46.2" customHeight="1" x14ac:dyDescent="0.2">
      <c r="A2" s="348" t="s">
        <v>360</v>
      </c>
      <c r="B2" s="349"/>
      <c r="C2" s="188" t="s">
        <v>621</v>
      </c>
      <c r="D2" s="350" t="s">
        <v>622</v>
      </c>
      <c r="E2" s="188" t="s">
        <v>623</v>
      </c>
    </row>
    <row r="3" spans="1:5" x14ac:dyDescent="0.2">
      <c r="A3" s="62"/>
      <c r="B3" s="62"/>
      <c r="C3" s="189" t="s">
        <v>516</v>
      </c>
      <c r="D3" s="62" t="s">
        <v>516</v>
      </c>
      <c r="E3" s="189" t="s">
        <v>516</v>
      </c>
    </row>
    <row r="4" spans="1:5" ht="19.95" customHeight="1" x14ac:dyDescent="0.2">
      <c r="A4" s="12" t="s">
        <v>361</v>
      </c>
      <c r="B4" s="62" t="s">
        <v>516</v>
      </c>
      <c r="C4" s="189">
        <f>'podatek odroczony'!E4</f>
        <v>3227408.92</v>
      </c>
      <c r="D4" s="352">
        <v>0.19</v>
      </c>
      <c r="E4" s="189">
        <f>'podatek odroczony'!J4</f>
        <v>613207.68999999994</v>
      </c>
    </row>
    <row r="5" spans="1:5" ht="19.95" customHeight="1" x14ac:dyDescent="0.2">
      <c r="A5" s="12" t="s">
        <v>362</v>
      </c>
      <c r="B5" s="62" t="s">
        <v>516</v>
      </c>
      <c r="C5" s="189">
        <f>'podatek odroczony'!E5</f>
        <v>2023971.9599999941</v>
      </c>
      <c r="D5" s="352">
        <v>0.19</v>
      </c>
      <c r="E5" s="189">
        <f>'podatek odroczony'!J5</f>
        <v>384554.67999999993</v>
      </c>
    </row>
    <row r="6" spans="1:5" ht="19.95" customHeight="1" x14ac:dyDescent="0.2">
      <c r="A6" s="12" t="s">
        <v>624</v>
      </c>
      <c r="B6" s="62" t="s">
        <v>516</v>
      </c>
      <c r="C6" s="189">
        <f>'podatek odroczony'!E10</f>
        <v>14292468</v>
      </c>
      <c r="D6" s="352">
        <v>0.19</v>
      </c>
      <c r="E6" s="190">
        <f>'podatek odroczony'!J10-0.01</f>
        <v>2715568.94</v>
      </c>
    </row>
    <row r="7" spans="1:5" ht="19.95" customHeight="1" x14ac:dyDescent="0.2">
      <c r="A7" s="12" t="s">
        <v>370</v>
      </c>
      <c r="B7" s="62" t="s">
        <v>516</v>
      </c>
      <c r="C7" s="189"/>
      <c r="D7" s="352">
        <v>0.19</v>
      </c>
      <c r="E7" s="192">
        <f>ROUND(C7*D7,2)</f>
        <v>0</v>
      </c>
    </row>
    <row r="8" spans="1:5" ht="19.95" customHeight="1" x14ac:dyDescent="0.2">
      <c r="A8" s="12" t="s">
        <v>371</v>
      </c>
      <c r="B8" s="62" t="s">
        <v>516</v>
      </c>
      <c r="C8" s="189">
        <f>'podatek odroczony'!E17</f>
        <v>4053689.3399999868</v>
      </c>
      <c r="D8" s="352">
        <v>0.19</v>
      </c>
      <c r="E8" s="189">
        <f>'podatek odroczony'!J17</f>
        <v>770200.99000000022</v>
      </c>
    </row>
    <row r="9" spans="1:5" ht="19.95" customHeight="1" x14ac:dyDescent="0.2">
      <c r="A9" s="12" t="s">
        <v>374</v>
      </c>
      <c r="B9" s="62" t="s">
        <v>516</v>
      </c>
      <c r="C9" s="189">
        <f>'podatek odroczony'!E20</f>
        <v>17808409.43</v>
      </c>
      <c r="D9" s="352">
        <v>0.19</v>
      </c>
      <c r="E9" s="189">
        <f>'podatek odroczony'!J20</f>
        <v>3383597.8000000003</v>
      </c>
    </row>
    <row r="10" spans="1:5" ht="19.95" customHeight="1" x14ac:dyDescent="0.2">
      <c r="A10" s="12" t="s">
        <v>375</v>
      </c>
      <c r="B10" s="62" t="s">
        <v>516</v>
      </c>
      <c r="C10" s="189">
        <f>'podatek odroczony'!E22</f>
        <v>150290.27000000005</v>
      </c>
      <c r="D10" s="352">
        <v>0.19</v>
      </c>
      <c r="E10" s="189">
        <f>'podatek odroczony'!J22</f>
        <v>28555.180000000011</v>
      </c>
    </row>
    <row r="11" spans="1:5" ht="19.95" customHeight="1" x14ac:dyDescent="0.2">
      <c r="A11" s="12" t="s">
        <v>383</v>
      </c>
      <c r="B11" s="62" t="s">
        <v>516</v>
      </c>
      <c r="C11" s="189">
        <f>'podatek odroczony'!E33</f>
        <v>1267309.0000000028</v>
      </c>
      <c r="D11" s="352">
        <v>0.19</v>
      </c>
      <c r="E11" s="189">
        <f>'podatek odroczony'!J33</f>
        <v>240788.70000000004</v>
      </c>
    </row>
    <row r="12" spans="1:5" ht="19.95" customHeight="1" x14ac:dyDescent="0.2">
      <c r="A12" s="12" t="s">
        <v>384</v>
      </c>
      <c r="B12" s="62" t="s">
        <v>516</v>
      </c>
      <c r="C12" s="189">
        <f>'podatek odroczony'!E34</f>
        <v>8920818.5199999902</v>
      </c>
      <c r="D12" s="352">
        <v>0.19</v>
      </c>
      <c r="E12" s="189">
        <f>'podatek odroczony'!J34</f>
        <v>1694955.5399999998</v>
      </c>
    </row>
    <row r="13" spans="1:5" ht="19.95" customHeight="1" x14ac:dyDescent="0.2">
      <c r="A13" s="12" t="s">
        <v>389</v>
      </c>
      <c r="B13" s="62" t="s">
        <v>516</v>
      </c>
      <c r="C13" s="189">
        <f>'podatek odroczony'!E41</f>
        <v>0</v>
      </c>
      <c r="D13" s="352">
        <v>0.19</v>
      </c>
      <c r="E13" s="189">
        <f>'podatek odroczony'!J41</f>
        <v>0</v>
      </c>
    </row>
    <row r="14" spans="1:5" ht="19.95" customHeight="1" x14ac:dyDescent="0.2">
      <c r="A14" s="12" t="s">
        <v>390</v>
      </c>
      <c r="B14" s="62" t="s">
        <v>516</v>
      </c>
      <c r="C14" s="189"/>
      <c r="D14" s="352">
        <v>0.19</v>
      </c>
      <c r="E14" s="189">
        <f>ROUND(C14*D14,2)</f>
        <v>0</v>
      </c>
    </row>
    <row r="15" spans="1:5" ht="19.95" customHeight="1" x14ac:dyDescent="0.2">
      <c r="A15" s="12" t="s">
        <v>391</v>
      </c>
      <c r="B15" s="62" t="s">
        <v>516</v>
      </c>
      <c r="C15" s="189"/>
      <c r="D15" s="352">
        <v>0.19</v>
      </c>
      <c r="E15" s="189">
        <f>ROUND(C15*D15,2)</f>
        <v>0</v>
      </c>
    </row>
    <row r="16" spans="1:5" ht="19.95" customHeight="1" x14ac:dyDescent="0.2">
      <c r="A16" s="12" t="s">
        <v>392</v>
      </c>
      <c r="B16" s="62" t="s">
        <v>516</v>
      </c>
      <c r="C16" s="189"/>
      <c r="D16" s="352">
        <v>0.19</v>
      </c>
      <c r="E16" s="189">
        <f>ROUND(C16*D16,2)</f>
        <v>0</v>
      </c>
    </row>
    <row r="17" spans="1:6" ht="19.95" customHeight="1" x14ac:dyDescent="0.2">
      <c r="A17" s="12" t="s">
        <v>393</v>
      </c>
      <c r="B17" s="62" t="s">
        <v>516</v>
      </c>
      <c r="C17" s="189">
        <f>'podatek odroczony'!E45</f>
        <v>3520549.7999999672</v>
      </c>
      <c r="D17" s="352">
        <v>0.19</v>
      </c>
      <c r="E17" s="189">
        <f>'podatek odroczony'!J45</f>
        <v>668904.46999999974</v>
      </c>
    </row>
    <row r="18" spans="1:6" ht="19.95" customHeight="1" x14ac:dyDescent="0.2">
      <c r="A18" s="12" t="s">
        <v>395</v>
      </c>
      <c r="B18" s="62" t="s">
        <v>516</v>
      </c>
      <c r="C18" s="189"/>
      <c r="D18" s="352">
        <v>0.19</v>
      </c>
      <c r="E18" s="189">
        <f>ROUND(C18*D18,2)</f>
        <v>0</v>
      </c>
    </row>
    <row r="19" spans="1:6" ht="19.95" customHeight="1" x14ac:dyDescent="0.2">
      <c r="A19" s="12" t="s">
        <v>396</v>
      </c>
      <c r="B19" s="62" t="s">
        <v>516</v>
      </c>
      <c r="C19" s="189"/>
      <c r="D19" s="352">
        <v>0.19</v>
      </c>
      <c r="E19" s="189">
        <f>ROUND(C19*D19,2)</f>
        <v>0</v>
      </c>
    </row>
    <row r="20" spans="1:6" ht="19.95" customHeight="1" x14ac:dyDescent="0.2">
      <c r="A20" s="12" t="s">
        <v>397</v>
      </c>
      <c r="B20" s="62" t="s">
        <v>516</v>
      </c>
      <c r="C20" s="189"/>
      <c r="D20" s="352">
        <v>0.19</v>
      </c>
      <c r="E20" s="189">
        <f>ROUND(C20*D20,2)</f>
        <v>0</v>
      </c>
    </row>
    <row r="21" spans="1:6" ht="19.95" customHeight="1" x14ac:dyDescent="0.2">
      <c r="A21" s="12" t="s">
        <v>398</v>
      </c>
      <c r="B21" s="62" t="s">
        <v>516</v>
      </c>
      <c r="C21" s="189"/>
      <c r="D21" s="352">
        <v>0.19</v>
      </c>
      <c r="E21" s="189">
        <f>ROUND(C21*D21,2)</f>
        <v>0</v>
      </c>
    </row>
    <row r="22" spans="1:6" ht="19.95" customHeight="1" x14ac:dyDescent="0.2">
      <c r="A22" s="12" t="s">
        <v>380</v>
      </c>
      <c r="B22" s="62"/>
      <c r="C22" s="189">
        <f>'podatek odroczony'!E30</f>
        <v>7290068.1199999982</v>
      </c>
      <c r="D22" s="352">
        <v>0.19</v>
      </c>
      <c r="E22" s="189">
        <f>'podatek odroczony'!J30</f>
        <v>1385112.91</v>
      </c>
    </row>
    <row r="23" spans="1:6" ht="19.95" customHeight="1" x14ac:dyDescent="0.2">
      <c r="A23" s="62" t="s">
        <v>399</v>
      </c>
      <c r="B23" s="62" t="s">
        <v>516</v>
      </c>
      <c r="C23" s="189">
        <f>'podatek odroczony'!E56</f>
        <v>0</v>
      </c>
      <c r="D23" s="352">
        <v>0.19</v>
      </c>
      <c r="E23" s="189">
        <f>'podatek odroczony'!J56</f>
        <v>0</v>
      </c>
    </row>
    <row r="24" spans="1:6" ht="19.95" customHeight="1" x14ac:dyDescent="0.2">
      <c r="A24" s="348" t="s">
        <v>625</v>
      </c>
      <c r="B24" s="348" t="s">
        <v>516</v>
      </c>
      <c r="C24" s="193">
        <f>SUM(C4:C23)</f>
        <v>62554983.35999994</v>
      </c>
      <c r="D24" s="353">
        <v>0.19</v>
      </c>
      <c r="E24" s="193">
        <f>SUM(E4:E23)</f>
        <v>11885446.899999999</v>
      </c>
      <c r="F24" s="360">
        <f>E24-E43</f>
        <v>0</v>
      </c>
    </row>
    <row r="25" spans="1:6" x14ac:dyDescent="0.2">
      <c r="A25" s="186"/>
      <c r="B25" s="186"/>
      <c r="C25" s="194">
        <f>C24-'podatek odroczony'!E58</f>
        <v>0</v>
      </c>
      <c r="D25" s="186"/>
      <c r="E25" s="194">
        <f>E24-'podatek odroczony'!J58</f>
        <v>-1.0000001639127731E-2</v>
      </c>
    </row>
    <row r="26" spans="1:6" x14ac:dyDescent="0.2">
      <c r="A26" s="186"/>
      <c r="B26" s="186"/>
      <c r="C26" s="194"/>
      <c r="D26" s="186"/>
      <c r="E26" s="194"/>
    </row>
    <row r="27" spans="1:6" x14ac:dyDescent="0.2">
      <c r="A27" s="186"/>
      <c r="B27" s="186"/>
      <c r="C27" s="194"/>
      <c r="D27" s="186"/>
      <c r="E27" s="194"/>
    </row>
    <row r="28" spans="1:6" ht="30.6" x14ac:dyDescent="0.2">
      <c r="A28" s="348" t="s">
        <v>626</v>
      </c>
      <c r="B28" s="349"/>
      <c r="C28" s="354" t="s">
        <v>627</v>
      </c>
      <c r="D28" s="349" t="s">
        <v>628</v>
      </c>
      <c r="E28" s="354" t="s">
        <v>629</v>
      </c>
    </row>
    <row r="29" spans="1:6" x14ac:dyDescent="0.2">
      <c r="A29" s="62"/>
      <c r="B29" s="62"/>
      <c r="C29" s="189"/>
      <c r="D29" s="62" t="s">
        <v>516</v>
      </c>
      <c r="E29" s="189" t="s">
        <v>516</v>
      </c>
    </row>
    <row r="30" spans="1:6" ht="16.2" customHeight="1" x14ac:dyDescent="0.2">
      <c r="A30" s="62" t="s">
        <v>630</v>
      </c>
      <c r="B30" s="62" t="s">
        <v>516</v>
      </c>
      <c r="C30" s="189">
        <f>'podatek odroczony'!G58</f>
        <v>16460750.899999999</v>
      </c>
      <c r="D30" s="62"/>
      <c r="E30" s="189">
        <f>C30+D30</f>
        <v>16460750.899999999</v>
      </c>
    </row>
    <row r="31" spans="1:6" ht="16.2" customHeight="1" x14ac:dyDescent="0.2">
      <c r="A31" s="62" t="s">
        <v>516</v>
      </c>
      <c r="B31" s="62" t="s">
        <v>516</v>
      </c>
      <c r="C31" s="189"/>
      <c r="D31" s="62"/>
      <c r="E31" s="189">
        <f t="shared" ref="E31:E42" si="0">C31+D31</f>
        <v>0</v>
      </c>
    </row>
    <row r="32" spans="1:6" ht="16.2" customHeight="1" x14ac:dyDescent="0.2">
      <c r="A32" s="62" t="s">
        <v>631</v>
      </c>
      <c r="B32" s="62" t="s">
        <v>516</v>
      </c>
      <c r="C32" s="190">
        <f>H34</f>
        <v>-4540975.7899999991</v>
      </c>
      <c r="D32" s="62"/>
      <c r="E32" s="189">
        <f t="shared" si="0"/>
        <v>-4540975.7899999991</v>
      </c>
    </row>
    <row r="33" spans="1:8" ht="16.2" customHeight="1" x14ac:dyDescent="0.2">
      <c r="A33" s="62" t="s">
        <v>632</v>
      </c>
      <c r="B33" s="62" t="s">
        <v>516</v>
      </c>
      <c r="C33" s="189"/>
      <c r="D33" s="62"/>
      <c r="E33" s="189">
        <f t="shared" si="0"/>
        <v>0</v>
      </c>
      <c r="G33" s="357" t="s">
        <v>642</v>
      </c>
      <c r="H33" s="189">
        <f>'podatek odroczony'!H58-'podatek odroczony'!I58</f>
        <v>-4575303.9899999993</v>
      </c>
    </row>
    <row r="34" spans="1:8" ht="16.2" customHeight="1" x14ac:dyDescent="0.2">
      <c r="A34" s="62" t="s">
        <v>633</v>
      </c>
      <c r="B34" s="62" t="s">
        <v>516</v>
      </c>
      <c r="C34" s="191">
        <f>H35</f>
        <v>-34328.21</v>
      </c>
      <c r="D34" s="62"/>
      <c r="E34" s="189">
        <f t="shared" si="0"/>
        <v>-34328.21</v>
      </c>
      <c r="G34" s="358" t="s">
        <v>643</v>
      </c>
      <c r="H34" s="359">
        <f>'podatek odroczony'!H58-'podatek odroczony'!I58-'podatek odroczony'!O13+'podatek odroczony'!P13-'podatek odroczony'!O14+'podatek odroczony'!P14-0.01</f>
        <v>-4540975.7899999991</v>
      </c>
    </row>
    <row r="35" spans="1:8" ht="16.2" customHeight="1" x14ac:dyDescent="0.2">
      <c r="A35" s="62" t="s">
        <v>634</v>
      </c>
      <c r="B35" s="62" t="s">
        <v>516</v>
      </c>
      <c r="C35" s="189"/>
      <c r="D35" s="62"/>
      <c r="E35" s="189">
        <f t="shared" si="0"/>
        <v>0</v>
      </c>
      <c r="G35" s="359" t="s">
        <v>644</v>
      </c>
      <c r="H35" s="359">
        <f>'podatek odroczony'!O13-'podatek odroczony'!P13+'podatek odroczony'!O14-'podatek odroczony'!P14</f>
        <v>-34328.21</v>
      </c>
    </row>
    <row r="36" spans="1:8" ht="16.2" customHeight="1" x14ac:dyDescent="0.2">
      <c r="A36" s="62" t="s">
        <v>635</v>
      </c>
      <c r="B36" s="62" t="s">
        <v>516</v>
      </c>
      <c r="C36" s="189"/>
      <c r="D36" s="62"/>
      <c r="E36" s="189">
        <f t="shared" si="0"/>
        <v>0</v>
      </c>
    </row>
    <row r="37" spans="1:8" ht="16.2" customHeight="1" x14ac:dyDescent="0.2">
      <c r="A37" s="62" t="s">
        <v>636</v>
      </c>
      <c r="B37" s="62" t="s">
        <v>516</v>
      </c>
      <c r="C37" s="189"/>
      <c r="D37" s="62"/>
      <c r="E37" s="189">
        <f t="shared" si="0"/>
        <v>0</v>
      </c>
    </row>
    <row r="38" spans="1:8" ht="16.2" customHeight="1" x14ac:dyDescent="0.2">
      <c r="A38" s="62" t="s">
        <v>637</v>
      </c>
      <c r="B38" s="62" t="s">
        <v>516</v>
      </c>
      <c r="C38" s="189"/>
      <c r="D38" s="62"/>
      <c r="E38" s="189">
        <f t="shared" si="0"/>
        <v>0</v>
      </c>
    </row>
    <row r="39" spans="1:8" ht="16.2" customHeight="1" x14ac:dyDescent="0.2">
      <c r="A39" s="62" t="s">
        <v>638</v>
      </c>
      <c r="B39" s="62" t="s">
        <v>516</v>
      </c>
      <c r="C39" s="189"/>
      <c r="D39" s="62"/>
      <c r="E39" s="189">
        <f t="shared" si="0"/>
        <v>0</v>
      </c>
    </row>
    <row r="40" spans="1:8" ht="16.2" customHeight="1" x14ac:dyDescent="0.2">
      <c r="A40" s="62" t="s">
        <v>639</v>
      </c>
      <c r="B40" s="62" t="s">
        <v>516</v>
      </c>
      <c r="C40" s="189"/>
      <c r="D40" s="62"/>
      <c r="E40" s="189">
        <f t="shared" si="0"/>
        <v>0</v>
      </c>
    </row>
    <row r="41" spans="1:8" ht="16.2" customHeight="1" x14ac:dyDescent="0.2">
      <c r="A41" s="62" t="s">
        <v>641</v>
      </c>
      <c r="B41" s="62" t="s">
        <v>516</v>
      </c>
      <c r="C41" s="190"/>
      <c r="D41" s="62"/>
      <c r="E41" s="189">
        <f t="shared" si="0"/>
        <v>0</v>
      </c>
      <c r="G41" s="445"/>
    </row>
    <row r="42" spans="1:8" ht="16.2" customHeight="1" x14ac:dyDescent="0.2">
      <c r="A42" s="62" t="s">
        <v>516</v>
      </c>
      <c r="B42" s="62" t="s">
        <v>516</v>
      </c>
      <c r="C42" s="189"/>
      <c r="D42" s="62"/>
      <c r="E42" s="189">
        <f t="shared" si="0"/>
        <v>0</v>
      </c>
    </row>
    <row r="43" spans="1:8" ht="16.2" customHeight="1" x14ac:dyDescent="0.2">
      <c r="A43" s="349" t="s">
        <v>640</v>
      </c>
      <c r="B43" s="349" t="s">
        <v>516</v>
      </c>
      <c r="C43" s="354">
        <f>SUM(C30:C42)</f>
        <v>11885446.899999999</v>
      </c>
      <c r="D43" s="354">
        <f>SUM(D30:D42)</f>
        <v>0</v>
      </c>
      <c r="E43" s="354">
        <f>SUM(E30:E42)</f>
        <v>11885446.899999999</v>
      </c>
    </row>
    <row r="44" spans="1:8" x14ac:dyDescent="0.2">
      <c r="E44" s="360">
        <f>E43-E24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110" zoomScaleNormal="110" workbookViewId="0">
      <selection activeCell="E5" sqref="E5:E15"/>
    </sheetView>
  </sheetViews>
  <sheetFormatPr defaultColWidth="8.77734375" defaultRowHeight="10.199999999999999" x14ac:dyDescent="0.2"/>
  <cols>
    <col min="1" max="1" width="70.21875" style="355" customWidth="1"/>
    <col min="2" max="2" width="3.44140625" style="351" customWidth="1"/>
    <col min="3" max="3" width="16.21875" style="351" customWidth="1"/>
    <col min="4" max="4" width="9.77734375" style="351" customWidth="1"/>
    <col min="5" max="5" width="15.5546875" style="351" customWidth="1"/>
    <col min="6" max="6" width="5.77734375" style="351" customWidth="1"/>
    <col min="7" max="7" width="24.77734375" style="351" customWidth="1"/>
    <col min="8" max="8" width="11.77734375" style="351" customWidth="1"/>
    <col min="9" max="16384" width="8.77734375" style="351"/>
  </cols>
  <sheetData>
    <row r="1" spans="1:5" x14ac:dyDescent="0.2">
      <c r="A1" s="186"/>
      <c r="B1" s="186"/>
      <c r="C1" s="186"/>
      <c r="D1" s="186"/>
      <c r="E1" s="220">
        <f>'SAP FC Aktywo z tyt.odrocz.pod.'!E1</f>
        <v>45657</v>
      </c>
    </row>
    <row r="2" spans="1:5" ht="42" customHeight="1" x14ac:dyDescent="0.2">
      <c r="A2" s="348" t="s">
        <v>402</v>
      </c>
      <c r="B2" s="349"/>
      <c r="C2" s="350" t="s">
        <v>645</v>
      </c>
      <c r="D2" s="350" t="s">
        <v>646</v>
      </c>
      <c r="E2" s="349" t="s">
        <v>647</v>
      </c>
    </row>
    <row r="3" spans="1:5" x14ac:dyDescent="0.2">
      <c r="A3" s="62"/>
      <c r="B3" s="62"/>
      <c r="C3" s="189" t="s">
        <v>516</v>
      </c>
      <c r="D3" s="62" t="s">
        <v>516</v>
      </c>
      <c r="E3" s="189" t="s">
        <v>516</v>
      </c>
    </row>
    <row r="4" spans="1:5" ht="16.2" customHeight="1" x14ac:dyDescent="0.2">
      <c r="A4" s="62" t="s">
        <v>403</v>
      </c>
      <c r="B4" s="62" t="s">
        <v>516</v>
      </c>
      <c r="C4" s="189"/>
      <c r="D4" s="352">
        <v>0.19</v>
      </c>
      <c r="E4" s="189"/>
    </row>
    <row r="5" spans="1:5" ht="16.2" customHeight="1" x14ac:dyDescent="0.2">
      <c r="A5" s="62" t="s">
        <v>404</v>
      </c>
      <c r="B5" s="62" t="s">
        <v>516</v>
      </c>
      <c r="C5" s="189">
        <f>'podatek odroczony'!E68</f>
        <v>7389563.5700000003</v>
      </c>
      <c r="D5" s="352">
        <v>0.19</v>
      </c>
      <c r="E5" s="189">
        <f>'podatek odroczony'!J68</f>
        <v>1404017.0899999999</v>
      </c>
    </row>
    <row r="6" spans="1:5" ht="16.2" customHeight="1" x14ac:dyDescent="0.2">
      <c r="A6" s="185" t="s">
        <v>407</v>
      </c>
      <c r="B6" s="62" t="s">
        <v>516</v>
      </c>
      <c r="C6" s="189">
        <f>'podatek odroczony'!E71</f>
        <v>3749.6399999999985</v>
      </c>
      <c r="D6" s="352">
        <v>0.19</v>
      </c>
      <c r="E6" s="189">
        <f>'podatek odroczony'!J71</f>
        <v>712.43000000000018</v>
      </c>
    </row>
    <row r="7" spans="1:5" ht="16.2" customHeight="1" x14ac:dyDescent="0.2">
      <c r="A7" s="62" t="s">
        <v>408</v>
      </c>
      <c r="B7" s="62" t="s">
        <v>516</v>
      </c>
      <c r="C7" s="189">
        <f>'podatek odroczony'!E75</f>
        <v>0</v>
      </c>
      <c r="D7" s="352">
        <v>0.19</v>
      </c>
      <c r="E7" s="189">
        <f>'podatek odroczony'!J75</f>
        <v>0</v>
      </c>
    </row>
    <row r="8" spans="1:5" ht="16.2" customHeight="1" x14ac:dyDescent="0.2">
      <c r="A8" s="62" t="s">
        <v>409</v>
      </c>
      <c r="B8" s="62" t="s">
        <v>516</v>
      </c>
      <c r="C8" s="189">
        <f>'podatek odroczony'!E77</f>
        <v>3.6899999999999946</v>
      </c>
      <c r="D8" s="352">
        <v>0.19</v>
      </c>
      <c r="E8" s="189">
        <f>'podatek odroczony'!J77</f>
        <v>0.7</v>
      </c>
    </row>
    <row r="9" spans="1:5" ht="16.2" customHeight="1" x14ac:dyDescent="0.2">
      <c r="A9" s="62" t="s">
        <v>410</v>
      </c>
      <c r="B9" s="62" t="s">
        <v>516</v>
      </c>
      <c r="C9" s="189">
        <f>'podatek odroczony'!E79</f>
        <v>12409067.680000002</v>
      </c>
      <c r="D9" s="352">
        <v>0.19</v>
      </c>
      <c r="E9" s="190">
        <f>'podatek odroczony'!J79-0.02</f>
        <v>2357722.89</v>
      </c>
    </row>
    <row r="10" spans="1:5" ht="16.2" customHeight="1" x14ac:dyDescent="0.2">
      <c r="A10" s="62" t="s">
        <v>412</v>
      </c>
      <c r="B10" s="62" t="s">
        <v>516</v>
      </c>
      <c r="C10" s="189"/>
      <c r="D10" s="352">
        <v>0.19</v>
      </c>
      <c r="E10" s="189"/>
    </row>
    <row r="11" spans="1:5" ht="16.2" customHeight="1" x14ac:dyDescent="0.2">
      <c r="A11" s="62" t="s">
        <v>413</v>
      </c>
      <c r="B11" s="62" t="s">
        <v>516</v>
      </c>
      <c r="C11" s="189"/>
      <c r="D11" s="352">
        <v>0.19</v>
      </c>
      <c r="E11" s="189"/>
    </row>
    <row r="12" spans="1:5" ht="16.2" customHeight="1" x14ac:dyDescent="0.2">
      <c r="A12" s="62" t="s">
        <v>414</v>
      </c>
      <c r="B12" s="62" t="s">
        <v>516</v>
      </c>
      <c r="C12" s="189">
        <f>'podatek odroczony'!E84</f>
        <v>1509756.9600000177</v>
      </c>
      <c r="D12" s="352">
        <v>0.19</v>
      </c>
      <c r="E12" s="190">
        <f>'podatek odroczony'!J84+0.01</f>
        <v>286853.83000000031</v>
      </c>
    </row>
    <row r="13" spans="1:5" ht="16.2" customHeight="1" x14ac:dyDescent="0.2">
      <c r="A13" s="62" t="s">
        <v>416</v>
      </c>
      <c r="B13" s="62" t="s">
        <v>516</v>
      </c>
      <c r="C13" s="189"/>
      <c r="D13" s="352">
        <v>0.19</v>
      </c>
      <c r="E13" s="189"/>
    </row>
    <row r="14" spans="1:5" ht="16.2" customHeight="1" x14ac:dyDescent="0.2">
      <c r="A14" s="62" t="s">
        <v>417</v>
      </c>
      <c r="B14" s="62" t="s">
        <v>516</v>
      </c>
      <c r="C14" s="189">
        <f>'podatek odroczony'!E90</f>
        <v>0</v>
      </c>
      <c r="D14" s="352">
        <v>0.19</v>
      </c>
      <c r="E14" s="189">
        <f>'podatek odroczony'!J90</f>
        <v>-1.8190310369092799E-14</v>
      </c>
    </row>
    <row r="15" spans="1:5" ht="16.2" customHeight="1" x14ac:dyDescent="0.2">
      <c r="A15" s="62" t="s">
        <v>648</v>
      </c>
      <c r="B15" s="62"/>
      <c r="C15" s="189"/>
      <c r="D15" s="352"/>
      <c r="E15" s="189"/>
    </row>
    <row r="16" spans="1:5" ht="16.2" customHeight="1" x14ac:dyDescent="0.2">
      <c r="A16" s="62" t="s">
        <v>418</v>
      </c>
      <c r="B16" s="62" t="s">
        <v>516</v>
      </c>
      <c r="C16" s="189"/>
      <c r="D16" s="352">
        <v>0.19</v>
      </c>
      <c r="E16" s="189"/>
    </row>
    <row r="17" spans="1:8" ht="16.2" customHeight="1" x14ac:dyDescent="0.2">
      <c r="A17" s="62" t="s">
        <v>649</v>
      </c>
      <c r="B17" s="62"/>
      <c r="C17" s="189">
        <f>'podatek odroczony'!E69+'podatek odroczony'!E70</f>
        <v>6542906.2899999982</v>
      </c>
      <c r="D17" s="352">
        <v>0.19</v>
      </c>
      <c r="E17" s="189">
        <f>'podatek odroczony'!J69+'podatek odroczony'!J70</f>
        <v>1243152.19</v>
      </c>
    </row>
    <row r="18" spans="1:8" ht="16.2" customHeight="1" x14ac:dyDescent="0.2">
      <c r="A18" s="62" t="s">
        <v>419</v>
      </c>
      <c r="B18" s="62" t="s">
        <v>516</v>
      </c>
      <c r="C18" s="189"/>
      <c r="D18" s="352">
        <v>0.19</v>
      </c>
      <c r="E18" s="189"/>
    </row>
    <row r="19" spans="1:8" ht="16.2" customHeight="1" x14ac:dyDescent="0.2">
      <c r="A19" s="348" t="s">
        <v>650</v>
      </c>
      <c r="B19" s="348" t="s">
        <v>516</v>
      </c>
      <c r="C19" s="193">
        <f>SUM(C4:C18)</f>
        <v>27855047.830000021</v>
      </c>
      <c r="D19" s="353">
        <v>0.19</v>
      </c>
      <c r="E19" s="193">
        <f>SUM(E4:E18)</f>
        <v>5292459.1300000008</v>
      </c>
      <c r="F19" s="360">
        <f>E19-C37</f>
        <v>0</v>
      </c>
    </row>
    <row r="20" spans="1:8" x14ac:dyDescent="0.2">
      <c r="A20" s="186"/>
      <c r="B20" s="186"/>
      <c r="C20" s="194">
        <f>C19-'podatek odroczony'!E93</f>
        <v>0</v>
      </c>
      <c r="D20" s="186"/>
      <c r="E20" s="194">
        <f>E19-'podatek odroczony'!J93</f>
        <v>-9.9999997764825821E-3</v>
      </c>
    </row>
    <row r="21" spans="1:8" x14ac:dyDescent="0.2">
      <c r="A21" s="186"/>
      <c r="B21" s="186"/>
      <c r="C21" s="186"/>
      <c r="D21" s="186"/>
      <c r="E21" s="186"/>
    </row>
    <row r="22" spans="1:8" ht="40.799999999999997" x14ac:dyDescent="0.2">
      <c r="A22" s="348" t="s">
        <v>651</v>
      </c>
      <c r="B22" s="349"/>
      <c r="C22" s="349" t="s">
        <v>652</v>
      </c>
      <c r="D22" s="186"/>
      <c r="E22" s="186"/>
    </row>
    <row r="23" spans="1:8" x14ac:dyDescent="0.2">
      <c r="A23" s="62"/>
      <c r="B23" s="62"/>
      <c r="C23" s="62" t="s">
        <v>516</v>
      </c>
      <c r="D23" s="186"/>
      <c r="E23" s="186"/>
    </row>
    <row r="24" spans="1:8" ht="14.4" customHeight="1" x14ac:dyDescent="0.2">
      <c r="A24" s="62" t="s">
        <v>630</v>
      </c>
      <c r="B24" s="62" t="s">
        <v>516</v>
      </c>
      <c r="C24" s="189">
        <f>'podatek odroczony'!G93-0.01</f>
        <v>5863838.5299999993</v>
      </c>
      <c r="D24" s="186"/>
      <c r="E24" s="186"/>
    </row>
    <row r="25" spans="1:8" ht="14.4" customHeight="1" x14ac:dyDescent="0.2">
      <c r="A25" s="62" t="s">
        <v>516</v>
      </c>
      <c r="B25" s="62" t="s">
        <v>516</v>
      </c>
      <c r="C25" s="189"/>
      <c r="D25" s="186"/>
      <c r="E25" s="186"/>
    </row>
    <row r="26" spans="1:8" ht="14.4" customHeight="1" x14ac:dyDescent="0.2">
      <c r="A26" s="62" t="s">
        <v>631</v>
      </c>
      <c r="B26" s="62" t="s">
        <v>516</v>
      </c>
      <c r="C26" s="354">
        <f>H28+0.02-0.02</f>
        <v>-571379.39999999991</v>
      </c>
      <c r="D26" s="186"/>
      <c r="E26" s="186"/>
    </row>
    <row r="27" spans="1:8" ht="22.2" customHeight="1" x14ac:dyDescent="0.2">
      <c r="A27" s="62" t="s">
        <v>632</v>
      </c>
      <c r="B27" s="62" t="s">
        <v>516</v>
      </c>
      <c r="C27" s="189">
        <f>'[39]Podatek odroczony '!I96</f>
        <v>0</v>
      </c>
      <c r="D27" s="186"/>
      <c r="G27" s="357" t="s">
        <v>654</v>
      </c>
      <c r="H27" s="189">
        <f>'podatek odroczony'!H93-'podatek odroczony'!I93</f>
        <v>-571379.39999999991</v>
      </c>
    </row>
    <row r="28" spans="1:8" ht="14.4" customHeight="1" x14ac:dyDescent="0.2">
      <c r="A28" s="62" t="s">
        <v>633</v>
      </c>
      <c r="B28" s="62" t="s">
        <v>516</v>
      </c>
      <c r="C28" s="189"/>
      <c r="D28" s="186"/>
      <c r="G28" s="358" t="s">
        <v>643</v>
      </c>
      <c r="H28" s="359">
        <f>H27</f>
        <v>-571379.39999999991</v>
      </c>
    </row>
    <row r="29" spans="1:8" ht="14.4" customHeight="1" x14ac:dyDescent="0.2">
      <c r="A29" s="62" t="s">
        <v>635</v>
      </c>
      <c r="B29" s="62" t="s">
        <v>516</v>
      </c>
      <c r="C29" s="189"/>
      <c r="D29" s="186"/>
      <c r="G29" s="359" t="s">
        <v>644</v>
      </c>
      <c r="H29" s="359">
        <v>0</v>
      </c>
    </row>
    <row r="30" spans="1:8" ht="14.4" customHeight="1" x14ac:dyDescent="0.2">
      <c r="A30" s="62" t="s">
        <v>634</v>
      </c>
      <c r="B30" s="62" t="s">
        <v>516</v>
      </c>
      <c r="C30" s="189"/>
      <c r="D30" s="186"/>
      <c r="E30" s="186"/>
    </row>
    <row r="31" spans="1:8" ht="14.4" customHeight="1" x14ac:dyDescent="0.2">
      <c r="A31" s="62" t="s">
        <v>636</v>
      </c>
      <c r="B31" s="62" t="s">
        <v>516</v>
      </c>
      <c r="C31" s="189"/>
      <c r="D31" s="186"/>
      <c r="E31" s="186"/>
    </row>
    <row r="32" spans="1:8" ht="14.4" customHeight="1" x14ac:dyDescent="0.2">
      <c r="A32" s="62" t="s">
        <v>637</v>
      </c>
      <c r="B32" s="62" t="s">
        <v>516</v>
      </c>
      <c r="C32" s="189"/>
      <c r="D32" s="186"/>
      <c r="E32" s="186"/>
    </row>
    <row r="33" spans="1:5" ht="14.4" customHeight="1" x14ac:dyDescent="0.2">
      <c r="A33" s="62" t="s">
        <v>638</v>
      </c>
      <c r="B33" s="62" t="s">
        <v>516</v>
      </c>
      <c r="C33" s="189"/>
      <c r="D33" s="186"/>
      <c r="E33" s="186"/>
    </row>
    <row r="34" spans="1:5" ht="14.4" customHeight="1" x14ac:dyDescent="0.2">
      <c r="A34" s="62" t="s">
        <v>639</v>
      </c>
      <c r="B34" s="62" t="s">
        <v>516</v>
      </c>
      <c r="C34" s="189"/>
      <c r="D34" s="186"/>
      <c r="E34" s="186"/>
    </row>
    <row r="35" spans="1:5" ht="14.4" customHeight="1" x14ac:dyDescent="0.2">
      <c r="A35" s="62" t="s">
        <v>653</v>
      </c>
      <c r="B35" s="62" t="s">
        <v>516</v>
      </c>
      <c r="C35" s="189"/>
      <c r="D35" s="186"/>
      <c r="E35" s="186"/>
    </row>
    <row r="36" spans="1:5" ht="14.4" customHeight="1" x14ac:dyDescent="0.2">
      <c r="A36" s="62" t="s">
        <v>516</v>
      </c>
      <c r="B36" s="62" t="s">
        <v>516</v>
      </c>
      <c r="C36" s="189"/>
      <c r="D36" s="186"/>
      <c r="E36" s="186"/>
    </row>
    <row r="37" spans="1:5" ht="14.4" customHeight="1" x14ac:dyDescent="0.2">
      <c r="A37" s="349" t="s">
        <v>640</v>
      </c>
      <c r="B37" s="349" t="s">
        <v>516</v>
      </c>
      <c r="C37" s="354">
        <f>SUM(C24:C36)</f>
        <v>5292459.129999999</v>
      </c>
      <c r="D37" s="194"/>
      <c r="E37" s="186"/>
    </row>
    <row r="38" spans="1:5" x14ac:dyDescent="0.2">
      <c r="C38" s="360">
        <f>C37-E19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5" workbookViewId="0">
      <selection activeCell="G33" sqref="G33"/>
    </sheetView>
  </sheetViews>
  <sheetFormatPr defaultColWidth="8.77734375" defaultRowHeight="14.4" x14ac:dyDescent="0.3"/>
  <cols>
    <col min="1" max="1" width="8.77734375" style="87"/>
    <col min="2" max="2" width="18.5546875" style="88" customWidth="1"/>
    <col min="3" max="3" width="15.77734375" style="88" customWidth="1"/>
    <col min="4" max="4" width="38.44140625" style="88" customWidth="1"/>
    <col min="5" max="6" width="12.77734375" style="90" customWidth="1"/>
    <col min="7" max="7" width="18.109375" style="90" customWidth="1"/>
    <col min="8" max="8" width="29" style="91" customWidth="1"/>
    <col min="9" max="9" width="11.44140625" style="92" customWidth="1"/>
    <col min="10" max="16384" width="8.77734375" style="92"/>
  </cols>
  <sheetData>
    <row r="1" spans="1:12" x14ac:dyDescent="0.3">
      <c r="C1" s="89" t="s">
        <v>1964</v>
      </c>
      <c r="D1" s="89"/>
    </row>
    <row r="2" spans="1:12" x14ac:dyDescent="0.3">
      <c r="G2" s="90" t="s">
        <v>714</v>
      </c>
    </row>
    <row r="3" spans="1:12" ht="14.4" customHeight="1" x14ac:dyDescent="0.3">
      <c r="A3" s="93" t="s">
        <v>251</v>
      </c>
      <c r="B3" s="94" t="s">
        <v>252</v>
      </c>
      <c r="C3" s="94" t="s">
        <v>253</v>
      </c>
      <c r="D3" s="94" t="s">
        <v>254</v>
      </c>
      <c r="E3" s="95" t="s">
        <v>255</v>
      </c>
      <c r="F3" s="95" t="s">
        <v>715</v>
      </c>
      <c r="G3" s="95" t="s">
        <v>256</v>
      </c>
      <c r="H3" s="96" t="s">
        <v>716</v>
      </c>
    </row>
    <row r="4" spans="1:12" x14ac:dyDescent="0.3">
      <c r="A4" s="93">
        <v>1</v>
      </c>
      <c r="B4" s="439">
        <v>880004729</v>
      </c>
      <c r="C4" s="439">
        <v>1049053</v>
      </c>
      <c r="D4" s="439" t="s">
        <v>717</v>
      </c>
      <c r="E4" s="440">
        <v>799.5</v>
      </c>
      <c r="F4" s="440">
        <v>650</v>
      </c>
      <c r="G4" s="98" t="s">
        <v>718</v>
      </c>
      <c r="H4" s="98" t="s">
        <v>30</v>
      </c>
      <c r="I4" s="441" t="s">
        <v>1719</v>
      </c>
      <c r="J4" s="441"/>
      <c r="K4" s="441"/>
      <c r="L4" s="441"/>
    </row>
    <row r="5" spans="1:12" x14ac:dyDescent="0.3">
      <c r="A5" s="93">
        <f>A4+1</f>
        <v>2</v>
      </c>
      <c r="B5" s="439">
        <v>880000214</v>
      </c>
      <c r="C5" s="439">
        <v>1095583</v>
      </c>
      <c r="D5" s="439" t="s">
        <v>719</v>
      </c>
      <c r="E5" s="440">
        <v>467.4</v>
      </c>
      <c r="F5" s="440">
        <v>380</v>
      </c>
      <c r="G5" s="98" t="s">
        <v>720</v>
      </c>
      <c r="H5" s="98" t="s">
        <v>37</v>
      </c>
      <c r="I5" s="441"/>
      <c r="J5" s="441"/>
      <c r="K5" s="441"/>
      <c r="L5" s="441"/>
    </row>
    <row r="6" spans="1:12" ht="28.8" x14ac:dyDescent="0.3">
      <c r="A6" s="93">
        <f t="shared" ref="A6:A22" si="0">A5+1</f>
        <v>3</v>
      </c>
      <c r="B6" s="439">
        <v>850004742</v>
      </c>
      <c r="C6" s="439">
        <v>1048816</v>
      </c>
      <c r="D6" s="439" t="s">
        <v>721</v>
      </c>
      <c r="E6" s="440">
        <v>4046.7</v>
      </c>
      <c r="F6" s="440">
        <v>3290</v>
      </c>
      <c r="G6" s="98" t="s">
        <v>722</v>
      </c>
      <c r="H6" s="442" t="s">
        <v>723</v>
      </c>
      <c r="I6" s="441" t="s">
        <v>1719</v>
      </c>
      <c r="J6" s="441"/>
      <c r="K6" s="441"/>
      <c r="L6" s="441"/>
    </row>
    <row r="7" spans="1:12" x14ac:dyDescent="0.3">
      <c r="A7" s="93">
        <f t="shared" si="0"/>
        <v>4</v>
      </c>
      <c r="B7" s="439">
        <v>880000247</v>
      </c>
      <c r="C7" s="439">
        <v>1022838</v>
      </c>
      <c r="D7" s="439" t="s">
        <v>724</v>
      </c>
      <c r="E7" s="440">
        <v>599.84</v>
      </c>
      <c r="F7" s="440">
        <v>487.67</v>
      </c>
      <c r="G7" s="98" t="s">
        <v>720</v>
      </c>
      <c r="H7" s="98" t="s">
        <v>24</v>
      </c>
      <c r="I7" s="441"/>
      <c r="J7" s="441"/>
      <c r="K7" s="441"/>
      <c r="L7" s="441"/>
    </row>
    <row r="8" spans="1:12" x14ac:dyDescent="0.3">
      <c r="A8" s="93">
        <f t="shared" si="0"/>
        <v>5</v>
      </c>
      <c r="B8" s="439">
        <v>850000125</v>
      </c>
      <c r="C8" s="439">
        <v>1181754</v>
      </c>
      <c r="D8" s="439" t="s">
        <v>725</v>
      </c>
      <c r="E8" s="440">
        <v>-14.57</v>
      </c>
      <c r="F8" s="440">
        <v>-11.85</v>
      </c>
      <c r="G8" s="98" t="s">
        <v>720</v>
      </c>
      <c r="H8" s="98" t="s">
        <v>23</v>
      </c>
      <c r="I8" s="441" t="s">
        <v>726</v>
      </c>
      <c r="J8" s="441"/>
      <c r="K8" s="441"/>
      <c r="L8" s="441"/>
    </row>
    <row r="9" spans="1:12" ht="30" customHeight="1" x14ac:dyDescent="0.3">
      <c r="A9" s="97">
        <f t="shared" si="0"/>
        <v>6</v>
      </c>
      <c r="B9" s="439">
        <v>880000229</v>
      </c>
      <c r="C9" s="439">
        <v>1001475</v>
      </c>
      <c r="D9" s="439" t="s">
        <v>727</v>
      </c>
      <c r="E9" s="440">
        <v>811.8</v>
      </c>
      <c r="F9" s="440">
        <v>660</v>
      </c>
      <c r="G9" s="98" t="s">
        <v>720</v>
      </c>
      <c r="H9" s="442" t="s">
        <v>44</v>
      </c>
      <c r="I9" s="441"/>
      <c r="J9" s="441"/>
      <c r="K9" s="441"/>
      <c r="L9" s="441"/>
    </row>
    <row r="10" spans="1:12" x14ac:dyDescent="0.3">
      <c r="A10" s="93">
        <f t="shared" si="0"/>
        <v>7</v>
      </c>
      <c r="B10" s="439">
        <v>880000234</v>
      </c>
      <c r="C10" s="439">
        <v>1165223</v>
      </c>
      <c r="D10" s="439" t="s">
        <v>728</v>
      </c>
      <c r="E10" s="440">
        <v>4191.47</v>
      </c>
      <c r="F10" s="440">
        <v>3407.7</v>
      </c>
      <c r="G10" s="98" t="s">
        <v>720</v>
      </c>
      <c r="H10" s="98" t="s">
        <v>27</v>
      </c>
      <c r="I10" s="441"/>
      <c r="J10" s="441"/>
      <c r="K10" s="441"/>
      <c r="L10" s="441"/>
    </row>
    <row r="11" spans="1:12" x14ac:dyDescent="0.3">
      <c r="A11" s="93">
        <f t="shared" si="0"/>
        <v>8</v>
      </c>
      <c r="B11" s="439">
        <v>880000213</v>
      </c>
      <c r="C11" s="439">
        <v>1005554</v>
      </c>
      <c r="D11" s="439" t="s">
        <v>135</v>
      </c>
      <c r="E11" s="440">
        <v>39.18</v>
      </c>
      <c r="F11" s="440">
        <v>31.85</v>
      </c>
      <c r="G11" s="98" t="s">
        <v>720</v>
      </c>
      <c r="H11" s="98" t="s">
        <v>31</v>
      </c>
      <c r="I11" s="441"/>
      <c r="J11" s="441"/>
      <c r="K11" s="441"/>
      <c r="L11" s="441"/>
    </row>
    <row r="12" spans="1:12" ht="14.4" customHeight="1" x14ac:dyDescent="0.3">
      <c r="A12" s="93">
        <f t="shared" si="0"/>
        <v>9</v>
      </c>
      <c r="B12" s="439">
        <v>880000212</v>
      </c>
      <c r="C12" s="439">
        <v>1005554</v>
      </c>
      <c r="D12" s="439" t="s">
        <v>135</v>
      </c>
      <c r="E12" s="440">
        <v>639.38</v>
      </c>
      <c r="F12" s="440">
        <v>519.82000000000005</v>
      </c>
      <c r="G12" s="98" t="s">
        <v>720</v>
      </c>
      <c r="H12" s="98" t="s">
        <v>31</v>
      </c>
      <c r="I12" s="441"/>
      <c r="J12" s="441"/>
      <c r="K12" s="441"/>
      <c r="L12" s="441"/>
    </row>
    <row r="13" spans="1:12" x14ac:dyDescent="0.3">
      <c r="A13" s="93">
        <f t="shared" si="0"/>
        <v>10</v>
      </c>
      <c r="B13" s="439">
        <v>880000265</v>
      </c>
      <c r="C13" s="439">
        <v>1017006</v>
      </c>
      <c r="D13" s="439" t="s">
        <v>729</v>
      </c>
      <c r="E13" s="440">
        <v>230</v>
      </c>
      <c r="F13" s="440">
        <v>230</v>
      </c>
      <c r="G13" s="98" t="s">
        <v>720</v>
      </c>
      <c r="H13" s="98" t="s">
        <v>39</v>
      </c>
      <c r="I13" s="441"/>
      <c r="J13" s="441"/>
      <c r="K13" s="441"/>
      <c r="L13" s="441"/>
    </row>
    <row r="14" spans="1:12" x14ac:dyDescent="0.3">
      <c r="A14" s="93">
        <f t="shared" si="0"/>
        <v>11</v>
      </c>
      <c r="B14" s="439">
        <v>370000074</v>
      </c>
      <c r="C14" s="439">
        <v>2000061</v>
      </c>
      <c r="D14" s="439" t="s">
        <v>730</v>
      </c>
      <c r="E14" s="440"/>
      <c r="F14" s="440">
        <v>-11485.21</v>
      </c>
      <c r="G14" s="98" t="s">
        <v>1720</v>
      </c>
      <c r="H14" s="98" t="s">
        <v>34</v>
      </c>
      <c r="I14" s="441"/>
      <c r="J14" s="441"/>
      <c r="K14" s="441"/>
      <c r="L14" s="441"/>
    </row>
    <row r="15" spans="1:12" x14ac:dyDescent="0.3">
      <c r="A15" s="93">
        <f t="shared" si="0"/>
        <v>12</v>
      </c>
      <c r="B15" s="439">
        <v>370000074</v>
      </c>
      <c r="C15" s="439">
        <v>2000061</v>
      </c>
      <c r="D15" s="439" t="s">
        <v>731</v>
      </c>
      <c r="E15" s="440"/>
      <c r="F15" s="440">
        <v>-8782.92</v>
      </c>
      <c r="G15" s="98" t="s">
        <v>1720</v>
      </c>
      <c r="H15" s="98" t="s">
        <v>34</v>
      </c>
      <c r="I15" s="441"/>
      <c r="J15" s="441"/>
      <c r="K15" s="441"/>
      <c r="L15" s="441"/>
    </row>
    <row r="16" spans="1:12" x14ac:dyDescent="0.3">
      <c r="A16" s="93">
        <f t="shared" si="0"/>
        <v>13</v>
      </c>
      <c r="B16" s="439">
        <v>370000074</v>
      </c>
      <c r="C16" s="439">
        <v>2000061</v>
      </c>
      <c r="D16" s="439" t="s">
        <v>732</v>
      </c>
      <c r="E16" s="440"/>
      <c r="F16" s="440">
        <v>-29220.32</v>
      </c>
      <c r="G16" s="98" t="s">
        <v>1720</v>
      </c>
      <c r="H16" s="98" t="s">
        <v>34</v>
      </c>
      <c r="I16" s="441"/>
      <c r="J16" s="441"/>
      <c r="K16" s="441"/>
      <c r="L16" s="441"/>
    </row>
    <row r="17" spans="1:12" x14ac:dyDescent="0.3">
      <c r="A17" s="93">
        <f t="shared" si="0"/>
        <v>14</v>
      </c>
      <c r="B17" s="439">
        <v>850000202</v>
      </c>
      <c r="C17" s="439">
        <v>1082101</v>
      </c>
      <c r="D17" s="439" t="s">
        <v>1721</v>
      </c>
      <c r="E17" s="440">
        <v>948.95</v>
      </c>
      <c r="F17" s="440">
        <v>771.5</v>
      </c>
      <c r="G17" s="98" t="s">
        <v>720</v>
      </c>
      <c r="H17" s="98" t="s">
        <v>24</v>
      </c>
      <c r="I17" s="517"/>
      <c r="J17" s="441"/>
      <c r="K17" s="441"/>
      <c r="L17" s="441"/>
    </row>
    <row r="18" spans="1:12" x14ac:dyDescent="0.3">
      <c r="A18" s="93">
        <f t="shared" si="0"/>
        <v>15</v>
      </c>
      <c r="B18" s="439">
        <v>850000203</v>
      </c>
      <c r="C18" s="439">
        <v>1082101</v>
      </c>
      <c r="D18" s="439" t="s">
        <v>1722</v>
      </c>
      <c r="E18" s="440">
        <v>-1495.74</v>
      </c>
      <c r="F18" s="440">
        <v>-1216.05</v>
      </c>
      <c r="G18" s="98" t="s">
        <v>720</v>
      </c>
      <c r="H18" s="98" t="s">
        <v>24</v>
      </c>
      <c r="I18" s="441"/>
      <c r="J18" s="441"/>
      <c r="K18" s="441"/>
      <c r="L18" s="441"/>
    </row>
    <row r="19" spans="1:12" x14ac:dyDescent="0.3">
      <c r="A19" s="93">
        <f t="shared" si="0"/>
        <v>16</v>
      </c>
      <c r="B19" s="439">
        <v>850000339</v>
      </c>
      <c r="C19" s="439">
        <v>1115435</v>
      </c>
      <c r="D19" s="439" t="s">
        <v>1723</v>
      </c>
      <c r="E19" s="440">
        <v>7225.02</v>
      </c>
      <c r="F19" s="440">
        <v>5074</v>
      </c>
      <c r="G19" s="98" t="s">
        <v>720</v>
      </c>
      <c r="H19" s="98" t="s">
        <v>27</v>
      </c>
      <c r="I19" s="441"/>
      <c r="J19" s="441"/>
      <c r="K19" s="441"/>
      <c r="L19" s="441"/>
    </row>
    <row r="20" spans="1:12" x14ac:dyDescent="0.3">
      <c r="A20" s="93">
        <f t="shared" si="0"/>
        <v>17</v>
      </c>
      <c r="B20" s="439">
        <v>850000338</v>
      </c>
      <c r="C20" s="439">
        <v>1115435</v>
      </c>
      <c r="D20" s="443" t="s">
        <v>1723</v>
      </c>
      <c r="E20" s="440">
        <v>1586.7</v>
      </c>
      <c r="F20" s="440">
        <v>1290</v>
      </c>
      <c r="G20" s="98" t="s">
        <v>720</v>
      </c>
      <c r="H20" s="98" t="s">
        <v>27</v>
      </c>
      <c r="I20" s="441"/>
      <c r="J20" s="441"/>
      <c r="K20" s="441"/>
      <c r="L20" s="441"/>
    </row>
    <row r="21" spans="1:12" x14ac:dyDescent="0.3">
      <c r="A21" s="93">
        <f t="shared" si="0"/>
        <v>18</v>
      </c>
      <c r="B21" s="439">
        <v>880000310</v>
      </c>
      <c r="C21" s="439">
        <v>1190996</v>
      </c>
      <c r="D21" s="439" t="s">
        <v>1724</v>
      </c>
      <c r="E21" s="440">
        <v>14760</v>
      </c>
      <c r="F21" s="440">
        <v>12000</v>
      </c>
      <c r="G21" s="98" t="s">
        <v>720</v>
      </c>
      <c r="H21" s="98" t="s">
        <v>34</v>
      </c>
      <c r="I21" s="441"/>
      <c r="J21" s="441"/>
      <c r="K21" s="441"/>
      <c r="L21" s="441"/>
    </row>
    <row r="22" spans="1:12" x14ac:dyDescent="0.3">
      <c r="A22" s="93">
        <f t="shared" si="0"/>
        <v>19</v>
      </c>
      <c r="B22" s="439">
        <v>880000349</v>
      </c>
      <c r="C22" s="439">
        <v>1190996</v>
      </c>
      <c r="D22" s="439" t="s">
        <v>1724</v>
      </c>
      <c r="E22" s="440">
        <v>393.6</v>
      </c>
      <c r="F22" s="440">
        <v>320</v>
      </c>
      <c r="G22" s="98" t="s">
        <v>720</v>
      </c>
      <c r="H22" s="98" t="s">
        <v>34</v>
      </c>
      <c r="I22" s="441"/>
      <c r="J22" s="441"/>
      <c r="K22" s="441"/>
      <c r="L22" s="441"/>
    </row>
    <row r="23" spans="1:12" x14ac:dyDescent="0.3">
      <c r="A23" s="93">
        <v>20</v>
      </c>
      <c r="B23" s="637" t="s">
        <v>1732</v>
      </c>
      <c r="C23" s="638"/>
      <c r="D23" s="639"/>
      <c r="E23" s="440"/>
      <c r="F23" s="528"/>
      <c r="G23" s="98"/>
      <c r="H23" s="98"/>
      <c r="I23" s="441"/>
      <c r="J23" s="441"/>
      <c r="K23" s="441"/>
      <c r="L23" s="441"/>
    </row>
    <row r="24" spans="1:12" x14ac:dyDescent="0.3">
      <c r="A24" s="93">
        <v>21</v>
      </c>
      <c r="B24" s="637" t="s">
        <v>1733</v>
      </c>
      <c r="C24" s="638"/>
      <c r="D24" s="639"/>
      <c r="E24" s="440"/>
      <c r="F24" s="440">
        <v>17115.03</v>
      </c>
      <c r="G24" s="98"/>
      <c r="H24" s="444"/>
      <c r="I24" s="441"/>
      <c r="J24" s="441"/>
      <c r="K24" s="441"/>
      <c r="L24" s="441"/>
    </row>
    <row r="25" spans="1:12" x14ac:dyDescent="0.3">
      <c r="A25" s="93">
        <v>22</v>
      </c>
      <c r="B25" s="439">
        <v>880000200</v>
      </c>
      <c r="C25" s="439">
        <v>2000052</v>
      </c>
      <c r="D25" s="439" t="s">
        <v>1939</v>
      </c>
      <c r="E25" s="440">
        <v>2928.26</v>
      </c>
      <c r="F25" s="440">
        <f>2928.26-48.03</f>
        <v>2880.23</v>
      </c>
      <c r="G25" s="98" t="s">
        <v>1940</v>
      </c>
      <c r="H25" s="98" t="s">
        <v>37</v>
      </c>
      <c r="I25" s="441"/>
      <c r="J25" s="441"/>
      <c r="K25" s="441"/>
      <c r="L25" s="441"/>
    </row>
    <row r="26" spans="1:12" x14ac:dyDescent="0.3">
      <c r="B26" s="636" t="s">
        <v>1725</v>
      </c>
      <c r="C26" s="636"/>
      <c r="D26" s="636"/>
      <c r="E26" s="636"/>
      <c r="F26" s="518">
        <f>SUM(F4:F25)</f>
        <v>-1608.5499999999988</v>
      </c>
      <c r="G26" s="91"/>
    </row>
    <row r="27" spans="1:12" x14ac:dyDescent="0.3">
      <c r="G27" s="91"/>
    </row>
    <row r="28" spans="1:12" x14ac:dyDescent="0.3">
      <c r="G28" s="91"/>
    </row>
    <row r="30" spans="1:12" x14ac:dyDescent="0.3">
      <c r="D30" s="640" t="s">
        <v>1997</v>
      </c>
      <c r="E30" s="640"/>
    </row>
    <row r="31" spans="1:12" x14ac:dyDescent="0.3">
      <c r="D31" s="88" t="s">
        <v>1996</v>
      </c>
      <c r="E31" s="90">
        <f>F25</f>
        <v>2880.23</v>
      </c>
    </row>
    <row r="32" spans="1:12" x14ac:dyDescent="0.3">
      <c r="D32" s="88" t="s">
        <v>1998</v>
      </c>
      <c r="E32" s="90">
        <f>-100-30-6.58-3.29</f>
        <v>-139.87</v>
      </c>
    </row>
    <row r="36" spans="4:5" x14ac:dyDescent="0.3">
      <c r="D36" s="589" t="s">
        <v>242</v>
      </c>
      <c r="E36" s="590">
        <f>SUM(E31:E35)</f>
        <v>2740.36</v>
      </c>
    </row>
  </sheetData>
  <mergeCells count="4">
    <mergeCell ref="B26:E26"/>
    <mergeCell ref="B23:D23"/>
    <mergeCell ref="B24:D24"/>
    <mergeCell ref="D30:E3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workbookViewId="0">
      <selection activeCell="C22" sqref="C22"/>
    </sheetView>
  </sheetViews>
  <sheetFormatPr defaultRowHeight="14.4" x14ac:dyDescent="0.3"/>
  <cols>
    <col min="1" max="1" width="45" bestFit="1" customWidth="1"/>
    <col min="2" max="2" width="10" bestFit="1" customWidth="1"/>
    <col min="3" max="3" width="18.77734375" bestFit="1" customWidth="1"/>
    <col min="4" max="4" width="24.77734375" customWidth="1"/>
    <col min="5" max="5" width="18.77734375" customWidth="1"/>
    <col min="6" max="6" width="9.77734375" customWidth="1"/>
  </cols>
  <sheetData>
    <row r="2" spans="1:8" x14ac:dyDescent="0.3">
      <c r="C2" s="345" t="s">
        <v>706</v>
      </c>
      <c r="D2" s="3">
        <v>145000</v>
      </c>
      <c r="F2" s="641" t="s">
        <v>705</v>
      </c>
      <c r="G2" s="641"/>
      <c r="H2" s="641"/>
    </row>
    <row r="3" spans="1:8" x14ac:dyDescent="0.3">
      <c r="D3" t="s">
        <v>702</v>
      </c>
      <c r="F3" s="431">
        <v>45200</v>
      </c>
      <c r="G3" s="431">
        <v>45231</v>
      </c>
      <c r="H3" s="431">
        <v>45261</v>
      </c>
    </row>
    <row r="4" spans="1:8" x14ac:dyDescent="0.3">
      <c r="A4" s="428" t="s">
        <v>701</v>
      </c>
      <c r="B4" s="427">
        <f>144959+16670.29</f>
        <v>161629.29</v>
      </c>
      <c r="C4" s="426" t="s">
        <v>700</v>
      </c>
      <c r="D4" s="2">
        <v>816.77</v>
      </c>
      <c r="E4" s="2"/>
      <c r="F4" s="2">
        <v>193.98</v>
      </c>
      <c r="G4" s="2">
        <v>306.29000000000002</v>
      </c>
      <c r="H4" s="2">
        <f>D4-G4-F4</f>
        <v>316.5</v>
      </c>
    </row>
    <row r="5" spans="1:8" x14ac:dyDescent="0.3">
      <c r="B5" s="2">
        <v>144959</v>
      </c>
      <c r="C5" t="s">
        <v>697</v>
      </c>
      <c r="D5" t="s">
        <v>703</v>
      </c>
      <c r="E5" s="429">
        <v>1</v>
      </c>
    </row>
    <row r="6" spans="1:8" x14ac:dyDescent="0.3">
      <c r="B6" s="2">
        <v>16670.29</v>
      </c>
      <c r="C6" t="s">
        <v>696</v>
      </c>
      <c r="D6" t="s">
        <v>704</v>
      </c>
      <c r="E6" s="430">
        <f>1-E5</f>
        <v>0</v>
      </c>
      <c r="F6" s="2">
        <f>F4*E6</f>
        <v>0</v>
      </c>
      <c r="G6" s="2">
        <f>G4*E6</f>
        <v>0</v>
      </c>
      <c r="H6" s="2">
        <f>H4*E6</f>
        <v>0</v>
      </c>
    </row>
    <row r="8" spans="1:8" x14ac:dyDescent="0.3">
      <c r="C8" s="345" t="s">
        <v>706</v>
      </c>
      <c r="D8" s="3">
        <v>145000</v>
      </c>
      <c r="F8" s="641" t="s">
        <v>705</v>
      </c>
      <c r="G8" s="641"/>
      <c r="H8" s="641"/>
    </row>
    <row r="9" spans="1:8" x14ac:dyDescent="0.3">
      <c r="A9" s="428" t="s">
        <v>699</v>
      </c>
      <c r="B9" s="427">
        <f>144959+16670.29</f>
        <v>161629.29</v>
      </c>
      <c r="C9" s="426" t="s">
        <v>698</v>
      </c>
      <c r="D9" t="s">
        <v>702</v>
      </c>
      <c r="F9" s="431">
        <v>45200</v>
      </c>
      <c r="G9" s="431">
        <v>45231</v>
      </c>
      <c r="H9" s="431">
        <v>45261</v>
      </c>
    </row>
    <row r="10" spans="1:8" x14ac:dyDescent="0.3">
      <c r="B10" s="2">
        <v>144959</v>
      </c>
      <c r="C10" t="s">
        <v>697</v>
      </c>
      <c r="D10" s="2">
        <v>816.77</v>
      </c>
      <c r="E10" s="2"/>
      <c r="F10" s="2">
        <v>193.98</v>
      </c>
      <c r="G10" s="2">
        <v>306.29000000000002</v>
      </c>
      <c r="H10" s="2">
        <f>D10-G10-F10</f>
        <v>316.5</v>
      </c>
    </row>
    <row r="11" spans="1:8" x14ac:dyDescent="0.3">
      <c r="B11" s="2">
        <v>16670.29</v>
      </c>
      <c r="C11" t="s">
        <v>696</v>
      </c>
      <c r="D11" t="s">
        <v>703</v>
      </c>
      <c r="E11" s="429">
        <v>1</v>
      </c>
    </row>
    <row r="12" spans="1:8" x14ac:dyDescent="0.3">
      <c r="D12" t="s">
        <v>704</v>
      </c>
      <c r="E12" s="430">
        <f>1-E11</f>
        <v>0</v>
      </c>
      <c r="F12" s="2">
        <f>F10*E12</f>
        <v>0</v>
      </c>
      <c r="G12" s="2">
        <f>G10*E12</f>
        <v>0</v>
      </c>
      <c r="H12" s="2">
        <f>H10*E12</f>
        <v>0</v>
      </c>
    </row>
  </sheetData>
  <mergeCells count="2">
    <mergeCell ref="F2:H2"/>
    <mergeCell ref="F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6"/>
  <sheetViews>
    <sheetView workbookViewId="0">
      <pane xSplit="2" ySplit="2" topLeftCell="D147" activePane="bottomRight" state="frozen"/>
      <selection pane="topRight" activeCell="C1" sqref="C1"/>
      <selection pane="bottomLeft" activeCell="A3" sqref="A3"/>
      <selection pane="bottomRight" activeCell="J76" sqref="J76:J192"/>
    </sheetView>
  </sheetViews>
  <sheetFormatPr defaultRowHeight="14.4" x14ac:dyDescent="0.3"/>
  <cols>
    <col min="1" max="1" width="15.44140625" style="534" customWidth="1"/>
    <col min="2" max="2" width="19.77734375" style="534" customWidth="1"/>
    <col min="3" max="3" width="18.44140625" bestFit="1" customWidth="1"/>
    <col min="4" max="4" width="19.44140625" bestFit="1" customWidth="1"/>
    <col min="5" max="5" width="20.44140625" bestFit="1" customWidth="1"/>
    <col min="6" max="7" width="13.5546875" bestFit="1" customWidth="1"/>
    <col min="8" max="8" width="18.77734375" bestFit="1" customWidth="1"/>
    <col min="9" max="9" width="14.77734375" bestFit="1" customWidth="1"/>
    <col min="10" max="10" width="19" bestFit="1" customWidth="1"/>
    <col min="11" max="11" width="18.109375" customWidth="1"/>
    <col min="12" max="12" width="12.109375" customWidth="1"/>
  </cols>
  <sheetData>
    <row r="1" spans="1:11" x14ac:dyDescent="0.3">
      <c r="C1" s="1" t="s">
        <v>791</v>
      </c>
      <c r="D1" s="1" t="s">
        <v>792</v>
      </c>
      <c r="E1" s="1" t="s">
        <v>793</v>
      </c>
      <c r="F1" s="1" t="s">
        <v>1941</v>
      </c>
      <c r="G1" s="1" t="s">
        <v>1942</v>
      </c>
      <c r="H1" s="1" t="s">
        <v>794</v>
      </c>
      <c r="I1" s="1" t="s">
        <v>795</v>
      </c>
      <c r="J1" s="1" t="s">
        <v>796</v>
      </c>
    </row>
    <row r="2" spans="1:11" x14ac:dyDescent="0.3">
      <c r="A2" s="535" t="s">
        <v>797</v>
      </c>
      <c r="C2" s="1" t="s">
        <v>798</v>
      </c>
      <c r="D2" s="1" t="s">
        <v>798</v>
      </c>
      <c r="E2" s="1" t="s">
        <v>798</v>
      </c>
      <c r="F2" s="1" t="s">
        <v>798</v>
      </c>
      <c r="G2" s="1" t="s">
        <v>798</v>
      </c>
      <c r="H2" s="1" t="s">
        <v>798</v>
      </c>
      <c r="I2" s="1" t="s">
        <v>798</v>
      </c>
      <c r="J2" s="1" t="s">
        <v>798</v>
      </c>
      <c r="K2" s="1" t="s">
        <v>1877</v>
      </c>
    </row>
    <row r="3" spans="1:11" x14ac:dyDescent="0.3">
      <c r="A3" s="535" t="s">
        <v>799</v>
      </c>
      <c r="B3" s="535" t="s">
        <v>800</v>
      </c>
      <c r="C3" s="2">
        <v>483156.19</v>
      </c>
      <c r="D3" s="2">
        <v>0</v>
      </c>
      <c r="E3" s="2">
        <v>483156.19</v>
      </c>
      <c r="F3" s="2">
        <v>0</v>
      </c>
      <c r="G3" s="2">
        <v>0</v>
      </c>
      <c r="H3" s="2">
        <v>483156.19</v>
      </c>
      <c r="I3" s="2">
        <v>0</v>
      </c>
      <c r="J3" s="2">
        <v>483156.19</v>
      </c>
      <c r="K3" s="519" t="str">
        <f>A3</f>
        <v>100004000</v>
      </c>
    </row>
    <row r="4" spans="1:11" x14ac:dyDescent="0.3">
      <c r="A4" s="535" t="s">
        <v>801</v>
      </c>
      <c r="B4" s="535" t="s">
        <v>802</v>
      </c>
      <c r="C4" s="2">
        <v>25561290.629999898</v>
      </c>
      <c r="D4" s="2">
        <v>0</v>
      </c>
      <c r="E4" s="2">
        <v>25561290.629999898</v>
      </c>
      <c r="F4" s="2">
        <v>0</v>
      </c>
      <c r="G4" s="2">
        <v>396417.609999999</v>
      </c>
      <c r="H4" s="2">
        <v>25164873.02</v>
      </c>
      <c r="I4" s="2">
        <v>0</v>
      </c>
      <c r="J4" s="2">
        <v>25164873.02</v>
      </c>
      <c r="K4" s="519" t="str">
        <f t="shared" ref="K4:K67" si="0">A4</f>
        <v>100100000</v>
      </c>
    </row>
    <row r="5" spans="1:11" x14ac:dyDescent="0.3">
      <c r="A5" s="535" t="s">
        <v>803</v>
      </c>
      <c r="B5" s="535" t="s">
        <v>804</v>
      </c>
      <c r="C5" s="2">
        <v>8119941.1799999904</v>
      </c>
      <c r="D5" s="2">
        <v>0</v>
      </c>
      <c r="E5" s="2">
        <v>8119941.1799999904</v>
      </c>
      <c r="F5" s="2">
        <v>277853.91999999899</v>
      </c>
      <c r="G5" s="2">
        <v>0</v>
      </c>
      <c r="H5" s="2">
        <v>8397795.0999999903</v>
      </c>
      <c r="I5" s="2">
        <v>0</v>
      </c>
      <c r="J5" s="2">
        <v>8397795.0999999903</v>
      </c>
      <c r="K5" s="519" t="str">
        <f t="shared" si="0"/>
        <v>100104000</v>
      </c>
    </row>
    <row r="6" spans="1:11" x14ac:dyDescent="0.3">
      <c r="A6" s="535" t="s">
        <v>805</v>
      </c>
      <c r="B6" s="535" t="s">
        <v>806</v>
      </c>
      <c r="C6" s="2">
        <v>4067170.71</v>
      </c>
      <c r="D6" s="2">
        <v>0</v>
      </c>
      <c r="E6" s="2">
        <v>4067170.71</v>
      </c>
      <c r="F6" s="2">
        <v>2711.82</v>
      </c>
      <c r="G6" s="2">
        <v>0</v>
      </c>
      <c r="H6" s="2">
        <v>4069882.52999999</v>
      </c>
      <c r="I6" s="2">
        <v>0</v>
      </c>
      <c r="J6" s="2">
        <v>4069882.52999999</v>
      </c>
      <c r="K6" s="519" t="str">
        <f t="shared" si="0"/>
        <v>100200000</v>
      </c>
    </row>
    <row r="7" spans="1:11" x14ac:dyDescent="0.3">
      <c r="A7" s="535" t="s">
        <v>807</v>
      </c>
      <c r="B7" s="535" t="s">
        <v>808</v>
      </c>
      <c r="C7" s="2">
        <v>86113</v>
      </c>
      <c r="D7" s="2">
        <v>0</v>
      </c>
      <c r="E7" s="2">
        <v>86113</v>
      </c>
      <c r="F7" s="2">
        <v>16706</v>
      </c>
      <c r="G7" s="2">
        <v>600</v>
      </c>
      <c r="H7" s="2">
        <v>102219</v>
      </c>
      <c r="I7" s="2">
        <v>0</v>
      </c>
      <c r="J7" s="2">
        <v>102219</v>
      </c>
      <c r="K7" s="519" t="str">
        <f t="shared" si="0"/>
        <v>100300000</v>
      </c>
    </row>
    <row r="8" spans="1:11" x14ac:dyDescent="0.3">
      <c r="A8" s="535" t="s">
        <v>809</v>
      </c>
      <c r="B8" s="535" t="s">
        <v>810</v>
      </c>
      <c r="C8" s="2">
        <v>18430928.609999899</v>
      </c>
      <c r="D8" s="2">
        <v>0</v>
      </c>
      <c r="E8" s="2">
        <v>18430928.609999899</v>
      </c>
      <c r="F8" s="2">
        <v>476480.12</v>
      </c>
      <c r="G8" s="2">
        <v>302207.929999999</v>
      </c>
      <c r="H8" s="2">
        <v>18605200.800000001</v>
      </c>
      <c r="I8" s="2">
        <v>0</v>
      </c>
      <c r="J8" s="2">
        <v>18605200.800000001</v>
      </c>
      <c r="K8" s="519" t="str">
        <f t="shared" si="0"/>
        <v>100400000</v>
      </c>
    </row>
    <row r="9" spans="1:11" x14ac:dyDescent="0.3">
      <c r="A9" s="535" t="s">
        <v>811</v>
      </c>
      <c r="B9" s="535" t="s">
        <v>812</v>
      </c>
      <c r="C9" s="2">
        <v>1791783.82</v>
      </c>
      <c r="D9" s="2">
        <v>0</v>
      </c>
      <c r="E9" s="2">
        <v>1791783.82</v>
      </c>
      <c r="F9" s="2">
        <v>0</v>
      </c>
      <c r="G9" s="2">
        <v>7261.4899999999898</v>
      </c>
      <c r="H9" s="2">
        <v>1784522.33</v>
      </c>
      <c r="I9" s="2">
        <v>0</v>
      </c>
      <c r="J9" s="2">
        <v>1784522.33</v>
      </c>
      <c r="K9" s="519" t="str">
        <f t="shared" si="0"/>
        <v>100500000</v>
      </c>
    </row>
    <row r="10" spans="1:11" x14ac:dyDescent="0.3">
      <c r="A10" s="535" t="s">
        <v>813</v>
      </c>
      <c r="B10" s="535" t="s">
        <v>814</v>
      </c>
      <c r="C10" s="2">
        <v>7418989.5499999896</v>
      </c>
      <c r="D10" s="2">
        <v>0</v>
      </c>
      <c r="E10" s="2">
        <v>7418989.5499999896</v>
      </c>
      <c r="F10" s="2">
        <v>248052.22</v>
      </c>
      <c r="G10" s="2">
        <v>379097.5</v>
      </c>
      <c r="H10" s="2">
        <v>7287944.2699999902</v>
      </c>
      <c r="I10" s="2">
        <v>0</v>
      </c>
      <c r="J10" s="2">
        <v>7287944.2699999902</v>
      </c>
      <c r="K10" s="519" t="str">
        <f t="shared" si="0"/>
        <v>100600000</v>
      </c>
    </row>
    <row r="11" spans="1:11" x14ac:dyDescent="0.3">
      <c r="A11" s="535" t="s">
        <v>815</v>
      </c>
      <c r="B11" s="535" t="s">
        <v>816</v>
      </c>
      <c r="C11" s="2">
        <v>7184168.1699999897</v>
      </c>
      <c r="D11" s="2">
        <v>0</v>
      </c>
      <c r="E11" s="2">
        <v>7184168.1699999897</v>
      </c>
      <c r="F11" s="2">
        <v>254401.79</v>
      </c>
      <c r="G11" s="2">
        <v>335932.78999999899</v>
      </c>
      <c r="H11" s="2">
        <v>7102637.1699999897</v>
      </c>
      <c r="I11" s="2">
        <v>0</v>
      </c>
      <c r="J11" s="2">
        <v>7102637.1699999897</v>
      </c>
      <c r="K11" s="519" t="str">
        <f t="shared" si="0"/>
        <v>100700000</v>
      </c>
    </row>
    <row r="12" spans="1:11" x14ac:dyDescent="0.3">
      <c r="A12" s="535" t="s">
        <v>817</v>
      </c>
      <c r="B12" s="535" t="s">
        <v>818</v>
      </c>
      <c r="C12" s="2">
        <v>14315069.76</v>
      </c>
      <c r="D12" s="2">
        <v>0</v>
      </c>
      <c r="E12" s="2">
        <v>14315069.76</v>
      </c>
      <c r="F12" s="2">
        <v>462200.429999999</v>
      </c>
      <c r="G12" s="2">
        <v>145417.07</v>
      </c>
      <c r="H12" s="2">
        <v>14631853.1199999</v>
      </c>
      <c r="I12" s="2">
        <v>0</v>
      </c>
      <c r="J12" s="2">
        <v>14631853.1199999</v>
      </c>
      <c r="K12" s="519" t="str">
        <f t="shared" si="0"/>
        <v>100800000</v>
      </c>
    </row>
    <row r="13" spans="1:11" x14ac:dyDescent="0.3">
      <c r="A13" s="535" t="s">
        <v>819</v>
      </c>
      <c r="B13" s="535" t="s">
        <v>820</v>
      </c>
      <c r="C13" s="2">
        <v>-92897.039999999906</v>
      </c>
      <c r="D13" s="2">
        <v>0</v>
      </c>
      <c r="E13" s="2">
        <v>-92897.039999999906</v>
      </c>
      <c r="F13" s="2">
        <v>0</v>
      </c>
      <c r="G13" s="2">
        <v>18620.119999999901</v>
      </c>
      <c r="H13" s="2">
        <v>0</v>
      </c>
      <c r="I13" s="2">
        <v>-111517.16</v>
      </c>
      <c r="J13" s="2">
        <v>-111517.16</v>
      </c>
      <c r="K13" s="519" t="str">
        <f t="shared" si="0"/>
        <v>110004000</v>
      </c>
    </row>
    <row r="14" spans="1:11" x14ac:dyDescent="0.3">
      <c r="A14" s="535" t="s">
        <v>821</v>
      </c>
      <c r="B14" s="535" t="s">
        <v>822</v>
      </c>
      <c r="C14" s="2">
        <v>-11551660.65</v>
      </c>
      <c r="D14" s="2">
        <v>0</v>
      </c>
      <c r="E14" s="2">
        <v>-11551660.65</v>
      </c>
      <c r="F14" s="2">
        <v>114699.8</v>
      </c>
      <c r="G14" s="2">
        <v>638914.47999999905</v>
      </c>
      <c r="H14" s="2">
        <v>0</v>
      </c>
      <c r="I14" s="2">
        <v>-12075875.33</v>
      </c>
      <c r="J14" s="2">
        <v>-12075875.33</v>
      </c>
      <c r="K14" s="519" t="str">
        <f t="shared" si="0"/>
        <v>110100000</v>
      </c>
    </row>
    <row r="15" spans="1:11" x14ac:dyDescent="0.3">
      <c r="A15" s="535" t="s">
        <v>823</v>
      </c>
      <c r="B15" s="535" t="s">
        <v>824</v>
      </c>
      <c r="C15" s="2">
        <v>-1836313.6799999899</v>
      </c>
      <c r="D15" s="2">
        <v>0</v>
      </c>
      <c r="E15" s="2">
        <v>-1836313.6799999899</v>
      </c>
      <c r="F15" s="2">
        <v>0</v>
      </c>
      <c r="G15" s="2">
        <v>390214.15999999898</v>
      </c>
      <c r="H15" s="2">
        <v>0</v>
      </c>
      <c r="I15" s="2">
        <v>-2226527.8399999901</v>
      </c>
      <c r="J15" s="2">
        <v>-2226527.8399999901</v>
      </c>
      <c r="K15" s="519" t="str">
        <f t="shared" si="0"/>
        <v>110104000</v>
      </c>
    </row>
    <row r="16" spans="1:11" x14ac:dyDescent="0.3">
      <c r="A16" s="535" t="s">
        <v>825</v>
      </c>
      <c r="B16" s="535" t="s">
        <v>826</v>
      </c>
      <c r="C16" s="2">
        <v>-1784678.02</v>
      </c>
      <c r="D16" s="2">
        <v>0</v>
      </c>
      <c r="E16" s="2">
        <v>-1784678.02</v>
      </c>
      <c r="F16" s="2">
        <v>0</v>
      </c>
      <c r="G16" s="2">
        <v>72488.210000000006</v>
      </c>
      <c r="H16" s="2">
        <v>0</v>
      </c>
      <c r="I16" s="2">
        <v>-1857166.23</v>
      </c>
      <c r="J16" s="2">
        <v>-1857166.23</v>
      </c>
      <c r="K16" s="519" t="str">
        <f t="shared" si="0"/>
        <v>110200000</v>
      </c>
    </row>
    <row r="17" spans="1:11" x14ac:dyDescent="0.3">
      <c r="A17" s="535" t="s">
        <v>827</v>
      </c>
      <c r="B17" s="535" t="s">
        <v>828</v>
      </c>
      <c r="C17" s="2">
        <v>-83484.699999999895</v>
      </c>
      <c r="D17" s="2">
        <v>0</v>
      </c>
      <c r="E17" s="2">
        <v>-83484.699999999895</v>
      </c>
      <c r="F17" s="2">
        <v>600</v>
      </c>
      <c r="G17" s="2">
        <v>876.1</v>
      </c>
      <c r="H17" s="2">
        <v>0</v>
      </c>
      <c r="I17" s="2">
        <v>-83760.800000000003</v>
      </c>
      <c r="J17" s="2">
        <v>-83760.800000000003</v>
      </c>
      <c r="K17" s="519" t="str">
        <f t="shared" si="0"/>
        <v>110300000</v>
      </c>
    </row>
    <row r="18" spans="1:11" x14ac:dyDescent="0.3">
      <c r="A18" s="535" t="s">
        <v>829</v>
      </c>
      <c r="B18" s="535" t="s">
        <v>830</v>
      </c>
      <c r="C18" s="2">
        <v>-15007281.58</v>
      </c>
      <c r="D18" s="2">
        <v>0</v>
      </c>
      <c r="E18" s="2">
        <v>-15007281.58</v>
      </c>
      <c r="F18" s="2">
        <v>302648.65999999898</v>
      </c>
      <c r="G18" s="2">
        <v>638441.06000000006</v>
      </c>
      <c r="H18" s="2">
        <v>0</v>
      </c>
      <c r="I18" s="2">
        <v>-15343073.98</v>
      </c>
      <c r="J18" s="2">
        <v>-15343073.98</v>
      </c>
      <c r="K18" s="519" t="str">
        <f t="shared" si="0"/>
        <v>110400000</v>
      </c>
    </row>
    <row r="19" spans="1:11" x14ac:dyDescent="0.3">
      <c r="A19" s="535" t="s">
        <v>831</v>
      </c>
      <c r="B19" s="535" t="s">
        <v>832</v>
      </c>
      <c r="C19" s="2">
        <v>-1333844.21</v>
      </c>
      <c r="D19" s="2">
        <v>0</v>
      </c>
      <c r="E19" s="2">
        <v>-1333844.21</v>
      </c>
      <c r="F19" s="2">
        <v>7261.4899999999898</v>
      </c>
      <c r="G19" s="2">
        <v>66623.22</v>
      </c>
      <c r="H19" s="2">
        <v>0</v>
      </c>
      <c r="I19" s="2">
        <v>-1393205.9399999899</v>
      </c>
      <c r="J19" s="2">
        <v>-1393205.9399999899</v>
      </c>
      <c r="K19" s="519" t="str">
        <f t="shared" si="0"/>
        <v>110500000</v>
      </c>
    </row>
    <row r="20" spans="1:11" x14ac:dyDescent="0.3">
      <c r="A20" s="535" t="s">
        <v>833</v>
      </c>
      <c r="B20" s="535" t="s">
        <v>834</v>
      </c>
      <c r="C20" s="2">
        <v>-5712448.6200000001</v>
      </c>
      <c r="D20" s="2">
        <v>0</v>
      </c>
      <c r="E20" s="2">
        <v>-5712448.6200000001</v>
      </c>
      <c r="F20" s="2">
        <v>345581.90999999898</v>
      </c>
      <c r="G20" s="2">
        <v>337772.26</v>
      </c>
      <c r="H20" s="2">
        <v>0</v>
      </c>
      <c r="I20" s="2">
        <v>-5704638.9699999904</v>
      </c>
      <c r="J20" s="2">
        <v>-5704638.9699999904</v>
      </c>
      <c r="K20" s="519" t="str">
        <f t="shared" si="0"/>
        <v>110600000</v>
      </c>
    </row>
    <row r="21" spans="1:11" x14ac:dyDescent="0.3">
      <c r="A21" s="535" t="s">
        <v>835</v>
      </c>
      <c r="B21" s="535" t="s">
        <v>836</v>
      </c>
      <c r="C21" s="2">
        <v>-4204051.5599999903</v>
      </c>
      <c r="D21" s="2">
        <v>0</v>
      </c>
      <c r="E21" s="2">
        <v>-4204051.5599999903</v>
      </c>
      <c r="F21" s="2">
        <v>340462.52</v>
      </c>
      <c r="G21" s="2">
        <v>506617.34</v>
      </c>
      <c r="H21" s="2">
        <v>0</v>
      </c>
      <c r="I21" s="2">
        <v>-4370206.3799999896</v>
      </c>
      <c r="J21" s="2">
        <v>-4370206.3799999896</v>
      </c>
      <c r="K21" s="519" t="str">
        <f t="shared" si="0"/>
        <v>110700000</v>
      </c>
    </row>
    <row r="22" spans="1:11" x14ac:dyDescent="0.3">
      <c r="A22" s="535" t="s">
        <v>837</v>
      </c>
      <c r="B22" s="535" t="s">
        <v>838</v>
      </c>
      <c r="C22" s="2">
        <v>-13132430.33</v>
      </c>
      <c r="D22" s="2">
        <v>0</v>
      </c>
      <c r="E22" s="2">
        <v>-13132430.33</v>
      </c>
      <c r="F22" s="2">
        <v>147963.73000000001</v>
      </c>
      <c r="G22" s="2">
        <v>482531.40999999898</v>
      </c>
      <c r="H22" s="2">
        <v>0</v>
      </c>
      <c r="I22" s="2">
        <v>-13466998.01</v>
      </c>
      <c r="J22" s="2">
        <v>-13466998.01</v>
      </c>
      <c r="K22" s="519" t="str">
        <f t="shared" si="0"/>
        <v>110800000</v>
      </c>
    </row>
    <row r="23" spans="1:11" x14ac:dyDescent="0.3">
      <c r="A23" s="535" t="s">
        <v>839</v>
      </c>
      <c r="B23" s="535" t="s">
        <v>840</v>
      </c>
      <c r="C23" s="2">
        <v>-672322</v>
      </c>
      <c r="D23" s="2">
        <v>0</v>
      </c>
      <c r="E23" s="2">
        <v>-672322</v>
      </c>
      <c r="F23" s="2">
        <v>0</v>
      </c>
      <c r="G23" s="2">
        <v>0</v>
      </c>
      <c r="H23" s="2">
        <v>0</v>
      </c>
      <c r="I23" s="2">
        <v>-672322</v>
      </c>
      <c r="J23" s="2">
        <v>-672322</v>
      </c>
      <c r="K23" s="519" t="str">
        <f t="shared" si="0"/>
        <v>120100000</v>
      </c>
    </row>
    <row r="24" spans="1:11" x14ac:dyDescent="0.3">
      <c r="A24" s="535" t="s">
        <v>841</v>
      </c>
      <c r="B24" s="535" t="s">
        <v>842</v>
      </c>
      <c r="C24" s="2">
        <v>-860107.23999999894</v>
      </c>
      <c r="D24" s="2">
        <v>0</v>
      </c>
      <c r="E24" s="2">
        <v>-860107.23999999894</v>
      </c>
      <c r="F24" s="2">
        <v>0</v>
      </c>
      <c r="G24" s="2">
        <v>0</v>
      </c>
      <c r="H24" s="2">
        <v>0</v>
      </c>
      <c r="I24" s="2">
        <v>-860107.23999999894</v>
      </c>
      <c r="J24" s="2">
        <v>-860107.23999999894</v>
      </c>
      <c r="K24" s="519" t="str">
        <f t="shared" si="0"/>
        <v>120200000</v>
      </c>
    </row>
    <row r="25" spans="1:11" x14ac:dyDescent="0.3">
      <c r="A25" s="535" t="s">
        <v>843</v>
      </c>
      <c r="B25" s="535" t="s">
        <v>844</v>
      </c>
      <c r="C25" s="2">
        <v>1829984.28</v>
      </c>
      <c r="D25" s="2">
        <v>0</v>
      </c>
      <c r="E25" s="2">
        <v>1829984.28</v>
      </c>
      <c r="F25" s="2">
        <v>5398.1999999999898</v>
      </c>
      <c r="G25" s="2">
        <v>0</v>
      </c>
      <c r="H25" s="2">
        <v>1835382.48</v>
      </c>
      <c r="I25" s="2">
        <v>0</v>
      </c>
      <c r="J25" s="2">
        <v>1835382.48</v>
      </c>
      <c r="K25" s="519" t="str">
        <f t="shared" si="0"/>
        <v>201400000</v>
      </c>
    </row>
    <row r="26" spans="1:11" x14ac:dyDescent="0.3">
      <c r="A26" s="535" t="s">
        <v>845</v>
      </c>
      <c r="B26" s="535" t="s">
        <v>846</v>
      </c>
      <c r="C26" s="2">
        <v>589446.80000000005</v>
      </c>
      <c r="D26" s="2">
        <v>0</v>
      </c>
      <c r="E26" s="2">
        <v>589446.80000000005</v>
      </c>
      <c r="F26" s="2">
        <v>0</v>
      </c>
      <c r="G26" s="2">
        <v>0</v>
      </c>
      <c r="H26" s="2">
        <v>589446.80000000005</v>
      </c>
      <c r="I26" s="2">
        <v>0</v>
      </c>
      <c r="J26" s="2">
        <v>589446.80000000005</v>
      </c>
      <c r="K26" s="519" t="str">
        <f t="shared" si="0"/>
        <v>201600000</v>
      </c>
    </row>
    <row r="27" spans="1:11" x14ac:dyDescent="0.3">
      <c r="A27" s="535" t="s">
        <v>847</v>
      </c>
      <c r="B27" s="535" t="s">
        <v>848</v>
      </c>
      <c r="C27" s="2">
        <v>-1697679.8799999901</v>
      </c>
      <c r="D27" s="2">
        <v>0</v>
      </c>
      <c r="E27" s="2">
        <v>-1697679.8799999901</v>
      </c>
      <c r="F27" s="2">
        <v>0</v>
      </c>
      <c r="G27" s="2">
        <v>20991.360000000001</v>
      </c>
      <c r="H27" s="2">
        <v>0</v>
      </c>
      <c r="I27" s="2">
        <v>-1718671.24</v>
      </c>
      <c r="J27" s="2">
        <v>-1718671.24</v>
      </c>
      <c r="K27" s="519" t="str">
        <f t="shared" si="0"/>
        <v>211400000</v>
      </c>
    </row>
    <row r="28" spans="1:11" x14ac:dyDescent="0.3">
      <c r="A28" s="535" t="s">
        <v>849</v>
      </c>
      <c r="B28" s="535" t="s">
        <v>850</v>
      </c>
      <c r="C28" s="2">
        <v>-548663.81999999902</v>
      </c>
      <c r="D28" s="2">
        <v>0</v>
      </c>
      <c r="E28" s="2">
        <v>-548663.81999999902</v>
      </c>
      <c r="F28" s="2">
        <v>0</v>
      </c>
      <c r="G28" s="2">
        <v>3572.2399999999898</v>
      </c>
      <c r="H28" s="2">
        <v>0</v>
      </c>
      <c r="I28" s="2">
        <v>-552236.06000000006</v>
      </c>
      <c r="J28" s="2">
        <v>-552236.06000000006</v>
      </c>
      <c r="K28" s="519" t="str">
        <f t="shared" si="0"/>
        <v>211600000</v>
      </c>
    </row>
    <row r="29" spans="1:11" x14ac:dyDescent="0.3">
      <c r="A29" s="535" t="s">
        <v>851</v>
      </c>
      <c r="B29" s="535" t="s">
        <v>852</v>
      </c>
      <c r="C29" s="2">
        <v>200</v>
      </c>
      <c r="D29" s="2">
        <v>0</v>
      </c>
      <c r="E29" s="2">
        <v>200</v>
      </c>
      <c r="F29" s="2">
        <v>0</v>
      </c>
      <c r="G29" s="2">
        <v>0</v>
      </c>
      <c r="H29" s="2">
        <v>200</v>
      </c>
      <c r="I29" s="2">
        <v>0</v>
      </c>
      <c r="J29" s="2">
        <v>200</v>
      </c>
      <c r="K29" s="519" t="str">
        <f t="shared" si="0"/>
        <v>403900050</v>
      </c>
    </row>
    <row r="30" spans="1:11" x14ac:dyDescent="0.3">
      <c r="A30" s="535" t="s">
        <v>853</v>
      </c>
      <c r="B30" s="535" t="s">
        <v>854</v>
      </c>
      <c r="C30" s="2">
        <v>410085.33</v>
      </c>
      <c r="D30" s="2">
        <v>0</v>
      </c>
      <c r="E30" s="2">
        <v>410085.33</v>
      </c>
      <c r="F30" s="2">
        <v>0</v>
      </c>
      <c r="G30" s="2">
        <v>0</v>
      </c>
      <c r="H30" s="2">
        <v>410085.33</v>
      </c>
      <c r="I30" s="2">
        <v>0</v>
      </c>
      <c r="J30" s="2">
        <v>410085.33</v>
      </c>
      <c r="K30" s="519" t="str">
        <f t="shared" si="0"/>
        <v>600100000</v>
      </c>
    </row>
    <row r="31" spans="1:11" x14ac:dyDescent="0.3">
      <c r="A31" s="535" t="s">
        <v>855</v>
      </c>
      <c r="B31" s="535" t="s">
        <v>856</v>
      </c>
      <c r="C31" s="2">
        <v>-235484.429999999</v>
      </c>
      <c r="D31" s="2">
        <v>0</v>
      </c>
      <c r="E31" s="2">
        <v>-235484.429999999</v>
      </c>
      <c r="F31" s="2">
        <v>0</v>
      </c>
      <c r="G31" s="2">
        <v>10254.4</v>
      </c>
      <c r="H31" s="2">
        <v>0</v>
      </c>
      <c r="I31" s="2">
        <v>-245738.829999999</v>
      </c>
      <c r="J31" s="2">
        <v>-245738.829999999</v>
      </c>
      <c r="K31" s="519" t="str">
        <f t="shared" si="0"/>
        <v>610100000</v>
      </c>
    </row>
    <row r="32" spans="1:11" x14ac:dyDescent="0.3">
      <c r="A32" s="535" t="s">
        <v>857</v>
      </c>
      <c r="B32" s="535" t="s">
        <v>858</v>
      </c>
      <c r="C32" s="2">
        <v>8076</v>
      </c>
      <c r="D32" s="2">
        <v>0</v>
      </c>
      <c r="E32" s="2">
        <v>8076</v>
      </c>
      <c r="F32" s="2">
        <v>1734987.52</v>
      </c>
      <c r="G32" s="2">
        <v>1467440.84</v>
      </c>
      <c r="H32" s="2">
        <v>275622.679999999</v>
      </c>
      <c r="I32" s="2">
        <v>0</v>
      </c>
      <c r="J32" s="2">
        <v>275622.679999999</v>
      </c>
      <c r="K32" s="519" t="str">
        <f t="shared" si="0"/>
        <v>800100000</v>
      </c>
    </row>
    <row r="33" spans="1:11" x14ac:dyDescent="0.3">
      <c r="A33" s="535" t="s">
        <v>859</v>
      </c>
      <c r="B33" s="535" t="s">
        <v>860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519" t="str">
        <f t="shared" si="0"/>
        <v>810100000</v>
      </c>
    </row>
    <row r="34" spans="1:11" x14ac:dyDescent="0.3">
      <c r="A34" s="535" t="s">
        <v>861</v>
      </c>
      <c r="B34" s="535" t="s">
        <v>862</v>
      </c>
      <c r="C34" s="2">
        <v>0</v>
      </c>
      <c r="D34" s="2">
        <v>0</v>
      </c>
      <c r="E34" s="2">
        <v>0</v>
      </c>
      <c r="F34" s="2">
        <v>1203479.01</v>
      </c>
      <c r="G34" s="2">
        <v>14963.92</v>
      </c>
      <c r="H34" s="2">
        <v>1188515.0900000001</v>
      </c>
      <c r="I34" s="2">
        <v>0</v>
      </c>
      <c r="J34" s="2">
        <v>1188515.0900000001</v>
      </c>
      <c r="K34" s="519" t="str">
        <f t="shared" si="0"/>
        <v>840100000</v>
      </c>
    </row>
    <row r="35" spans="1:11" x14ac:dyDescent="0.3">
      <c r="A35" s="535" t="s">
        <v>863</v>
      </c>
      <c r="B35" s="535" t="s">
        <v>864</v>
      </c>
      <c r="C35" s="2">
        <v>0</v>
      </c>
      <c r="D35" s="2">
        <v>0</v>
      </c>
      <c r="E35" s="2">
        <v>0</v>
      </c>
      <c r="F35" s="2">
        <v>538455.05000000005</v>
      </c>
      <c r="G35" s="2">
        <v>0</v>
      </c>
      <c r="H35" s="2">
        <v>538455.05000000005</v>
      </c>
      <c r="I35" s="2">
        <v>0</v>
      </c>
      <c r="J35" s="2">
        <v>538455.05000000005</v>
      </c>
      <c r="K35" s="519" t="str">
        <f t="shared" si="0"/>
        <v>840200000</v>
      </c>
    </row>
    <row r="36" spans="1:11" x14ac:dyDescent="0.3">
      <c r="A36" s="535" t="s">
        <v>1787</v>
      </c>
      <c r="B36" s="535" t="s">
        <v>1788</v>
      </c>
      <c r="C36" s="2">
        <v>0</v>
      </c>
      <c r="D36" s="2">
        <v>0</v>
      </c>
      <c r="E36" s="2">
        <v>0</v>
      </c>
      <c r="F36" s="2">
        <v>6223.6999999999898</v>
      </c>
      <c r="G36" s="2">
        <v>0</v>
      </c>
      <c r="H36" s="2">
        <v>6223.6999999999898</v>
      </c>
      <c r="I36" s="2">
        <v>0</v>
      </c>
      <c r="J36" s="2">
        <v>6223.6999999999898</v>
      </c>
      <c r="K36" s="519" t="str">
        <f t="shared" si="0"/>
        <v>840600000</v>
      </c>
    </row>
    <row r="37" spans="1:11" x14ac:dyDescent="0.3">
      <c r="A37" s="535" t="s">
        <v>865</v>
      </c>
      <c r="B37" s="535" t="s">
        <v>866</v>
      </c>
      <c r="C37" s="2">
        <v>0</v>
      </c>
      <c r="D37" s="2">
        <v>0</v>
      </c>
      <c r="E37" s="2">
        <v>0</v>
      </c>
      <c r="F37" s="2">
        <v>1490.26</v>
      </c>
      <c r="G37" s="2">
        <v>1734684.1</v>
      </c>
      <c r="H37" s="2">
        <v>0</v>
      </c>
      <c r="I37" s="2">
        <v>-1733193.84</v>
      </c>
      <c r="J37" s="2">
        <v>-1733193.84</v>
      </c>
      <c r="K37" s="519" t="str">
        <f t="shared" si="0"/>
        <v>890000000</v>
      </c>
    </row>
    <row r="38" spans="1:11" x14ac:dyDescent="0.3">
      <c r="A38" s="535" t="s">
        <v>867</v>
      </c>
      <c r="B38" s="535" t="s">
        <v>868</v>
      </c>
      <c r="C38" s="2">
        <v>48418.79</v>
      </c>
      <c r="D38" s="2">
        <v>0</v>
      </c>
      <c r="E38" s="2">
        <v>48418.79</v>
      </c>
      <c r="F38" s="2">
        <v>1844911.1599999899</v>
      </c>
      <c r="G38" s="2">
        <v>1868140.3999999899</v>
      </c>
      <c r="H38" s="2">
        <v>25189.549999999901</v>
      </c>
      <c r="I38" s="2">
        <v>0</v>
      </c>
      <c r="J38" s="2">
        <v>25189.549999999901</v>
      </c>
      <c r="K38" s="519" t="str">
        <f t="shared" si="0"/>
        <v>1000100000</v>
      </c>
    </row>
    <row r="39" spans="1:11" x14ac:dyDescent="0.3">
      <c r="A39" s="535" t="s">
        <v>869</v>
      </c>
      <c r="B39" s="535" t="s">
        <v>870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519" t="str">
        <f t="shared" si="0"/>
        <v>1010100010</v>
      </c>
    </row>
    <row r="40" spans="1:11" x14ac:dyDescent="0.3">
      <c r="A40" s="535" t="s">
        <v>871</v>
      </c>
      <c r="B40" s="535" t="s">
        <v>872</v>
      </c>
      <c r="C40" s="2">
        <v>0.11</v>
      </c>
      <c r="D40" s="2">
        <v>0</v>
      </c>
      <c r="E40" s="2">
        <v>0.11</v>
      </c>
      <c r="F40" s="2">
        <v>340495350.62</v>
      </c>
      <c r="G40" s="2">
        <v>340495350.73000002</v>
      </c>
      <c r="H40" s="2">
        <v>0</v>
      </c>
      <c r="I40" s="2">
        <v>0</v>
      </c>
      <c r="J40" s="2">
        <v>0</v>
      </c>
      <c r="K40" s="519" t="str">
        <f t="shared" si="0"/>
        <v>1300070001</v>
      </c>
    </row>
    <row r="41" spans="1:11" x14ac:dyDescent="0.3">
      <c r="A41" s="535" t="s">
        <v>873</v>
      </c>
      <c r="B41" s="535" t="s">
        <v>872</v>
      </c>
      <c r="C41" s="2">
        <v>0.93999999999999895</v>
      </c>
      <c r="D41" s="2">
        <v>0</v>
      </c>
      <c r="E41" s="2">
        <v>0.93999999999999895</v>
      </c>
      <c r="F41" s="2">
        <v>11101642.220000001</v>
      </c>
      <c r="G41" s="2">
        <v>11101643.16</v>
      </c>
      <c r="H41" s="2">
        <v>0</v>
      </c>
      <c r="I41" s="2">
        <v>0</v>
      </c>
      <c r="J41" s="2">
        <v>0</v>
      </c>
      <c r="K41" s="519" t="str">
        <f t="shared" si="0"/>
        <v>1300070002</v>
      </c>
    </row>
    <row r="42" spans="1:11" x14ac:dyDescent="0.3">
      <c r="A42" s="535" t="s">
        <v>874</v>
      </c>
      <c r="B42" s="535" t="s">
        <v>875</v>
      </c>
      <c r="C42" s="2">
        <v>0</v>
      </c>
      <c r="D42" s="2">
        <v>0</v>
      </c>
      <c r="E42" s="2">
        <v>0</v>
      </c>
      <c r="F42" s="2">
        <v>3258.15</v>
      </c>
      <c r="G42" s="2">
        <v>3258.15</v>
      </c>
      <c r="H42" s="2">
        <v>0</v>
      </c>
      <c r="I42" s="2">
        <v>0</v>
      </c>
      <c r="J42" s="2">
        <v>0</v>
      </c>
      <c r="K42" s="519" t="str">
        <f t="shared" si="0"/>
        <v>1300080001</v>
      </c>
    </row>
    <row r="43" spans="1:11" x14ac:dyDescent="0.3">
      <c r="A43" s="535" t="s">
        <v>876</v>
      </c>
      <c r="B43" s="535" t="s">
        <v>875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519" t="str">
        <f t="shared" si="0"/>
        <v>1300080002</v>
      </c>
    </row>
    <row r="44" spans="1:11" x14ac:dyDescent="0.3">
      <c r="A44" s="535" t="s">
        <v>877</v>
      </c>
      <c r="B44" s="535" t="s">
        <v>878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519" t="str">
        <f t="shared" si="0"/>
        <v>1300100001</v>
      </c>
    </row>
    <row r="45" spans="1:11" x14ac:dyDescent="0.3">
      <c r="A45" s="535" t="s">
        <v>879</v>
      </c>
      <c r="B45" s="535" t="s">
        <v>880</v>
      </c>
      <c r="C45" s="2">
        <v>3330.75</v>
      </c>
      <c r="D45" s="2">
        <v>0</v>
      </c>
      <c r="E45" s="2">
        <v>3330.75</v>
      </c>
      <c r="F45" s="2">
        <v>2881.4499999999898</v>
      </c>
      <c r="G45" s="2">
        <v>3371</v>
      </c>
      <c r="H45" s="2">
        <v>2841.1999999999898</v>
      </c>
      <c r="I45" s="2">
        <v>0</v>
      </c>
      <c r="J45" s="2">
        <v>2841.1999999999898</v>
      </c>
      <c r="K45" s="519" t="str">
        <f t="shared" si="0"/>
        <v>1300120001</v>
      </c>
    </row>
    <row r="46" spans="1:11" x14ac:dyDescent="0.3">
      <c r="A46" s="535" t="s">
        <v>881</v>
      </c>
      <c r="B46" s="535" t="s">
        <v>882</v>
      </c>
      <c r="C46" s="2">
        <v>0</v>
      </c>
      <c r="D46" s="2">
        <v>0</v>
      </c>
      <c r="E46" s="2">
        <v>0</v>
      </c>
      <c r="F46" s="2">
        <v>25587724.239999902</v>
      </c>
      <c r="G46" s="2">
        <v>25587724.239999902</v>
      </c>
      <c r="H46" s="2">
        <v>0</v>
      </c>
      <c r="I46" s="2">
        <v>0</v>
      </c>
      <c r="J46" s="2">
        <v>0</v>
      </c>
      <c r="K46" s="519" t="str">
        <f t="shared" si="0"/>
        <v>1302070001</v>
      </c>
    </row>
    <row r="47" spans="1:11" x14ac:dyDescent="0.3">
      <c r="A47" s="535" t="s">
        <v>883</v>
      </c>
      <c r="B47" s="535" t="s">
        <v>884</v>
      </c>
      <c r="C47" s="2">
        <v>4079858.6899999902</v>
      </c>
      <c r="D47" s="2">
        <v>0</v>
      </c>
      <c r="E47" s="2">
        <v>4079858.6899999902</v>
      </c>
      <c r="F47" s="2">
        <v>38951564.43</v>
      </c>
      <c r="G47" s="2">
        <v>41749895.2999999</v>
      </c>
      <c r="H47" s="2">
        <v>1281527.82</v>
      </c>
      <c r="I47" s="2">
        <v>0</v>
      </c>
      <c r="J47" s="2">
        <v>1281527.82</v>
      </c>
      <c r="K47" s="519" t="str">
        <f t="shared" si="0"/>
        <v>1306070001</v>
      </c>
    </row>
    <row r="48" spans="1:11" x14ac:dyDescent="0.3">
      <c r="A48" s="535" t="s">
        <v>885</v>
      </c>
      <c r="B48" s="535" t="s">
        <v>886</v>
      </c>
      <c r="C48" s="2">
        <v>0</v>
      </c>
      <c r="D48" s="2">
        <v>0</v>
      </c>
      <c r="E48" s="2">
        <v>0</v>
      </c>
      <c r="F48" s="2">
        <v>11480327.8699999</v>
      </c>
      <c r="G48" s="2">
        <v>11480327.8699999</v>
      </c>
      <c r="H48" s="2">
        <v>0</v>
      </c>
      <c r="I48" s="2">
        <v>0</v>
      </c>
      <c r="J48" s="2">
        <v>0</v>
      </c>
      <c r="K48" s="519" t="str">
        <f t="shared" si="0"/>
        <v>1309070001</v>
      </c>
    </row>
    <row r="49" spans="1:11" x14ac:dyDescent="0.3">
      <c r="A49" s="535" t="s">
        <v>887</v>
      </c>
      <c r="B49" s="535" t="s">
        <v>888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519" t="str">
        <f t="shared" si="0"/>
        <v>1309120001</v>
      </c>
    </row>
    <row r="50" spans="1:11" x14ac:dyDescent="0.3">
      <c r="A50" s="535" t="s">
        <v>889</v>
      </c>
      <c r="B50" s="535" t="s">
        <v>890</v>
      </c>
      <c r="C50" s="2">
        <v>738630.72999999905</v>
      </c>
      <c r="D50" s="2">
        <v>0</v>
      </c>
      <c r="E50" s="2">
        <v>738630.72999999905</v>
      </c>
      <c r="F50" s="2">
        <v>0</v>
      </c>
      <c r="G50" s="2">
        <v>638281.18000000005</v>
      </c>
      <c r="H50" s="2">
        <v>100349.55</v>
      </c>
      <c r="I50" s="2">
        <v>0</v>
      </c>
      <c r="J50" s="2">
        <v>100349.55</v>
      </c>
      <c r="K50" s="519" t="str">
        <f t="shared" si="0"/>
        <v>1310070001</v>
      </c>
    </row>
    <row r="51" spans="1:11" x14ac:dyDescent="0.3">
      <c r="A51" s="535" t="s">
        <v>891</v>
      </c>
      <c r="B51" s="535" t="s">
        <v>892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519" t="str">
        <f t="shared" si="0"/>
        <v>1320001001</v>
      </c>
    </row>
    <row r="52" spans="1:11" x14ac:dyDescent="0.3">
      <c r="A52" s="535" t="s">
        <v>893</v>
      </c>
      <c r="B52" s="535" t="s">
        <v>894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519" t="str">
        <f t="shared" si="0"/>
        <v>1320003000</v>
      </c>
    </row>
    <row r="53" spans="1:11" x14ac:dyDescent="0.3">
      <c r="A53" s="535" t="s">
        <v>895</v>
      </c>
      <c r="B53" s="535" t="s">
        <v>896</v>
      </c>
      <c r="C53" s="2">
        <v>0</v>
      </c>
      <c r="D53" s="2">
        <v>0</v>
      </c>
      <c r="E53" s="2">
        <v>0</v>
      </c>
      <c r="F53" s="2">
        <v>556302.03</v>
      </c>
      <c r="G53" s="2">
        <v>532625.43000000005</v>
      </c>
      <c r="H53" s="2">
        <v>23676.5999999999</v>
      </c>
      <c r="I53" s="2">
        <v>0</v>
      </c>
      <c r="J53" s="2">
        <v>23676.5999999999</v>
      </c>
      <c r="K53" s="519" t="str">
        <f t="shared" si="0"/>
        <v>1390070001</v>
      </c>
    </row>
    <row r="54" spans="1:11" x14ac:dyDescent="0.3">
      <c r="A54" s="535" t="s">
        <v>897</v>
      </c>
      <c r="B54" s="535" t="s">
        <v>896</v>
      </c>
      <c r="C54" s="2">
        <v>457.74</v>
      </c>
      <c r="D54" s="2">
        <v>0</v>
      </c>
      <c r="E54" s="2">
        <v>457.74</v>
      </c>
      <c r="F54" s="2">
        <v>328487.81</v>
      </c>
      <c r="G54" s="2">
        <v>326895.739999999</v>
      </c>
      <c r="H54" s="2">
        <v>2049.8099999999899</v>
      </c>
      <c r="I54" s="2">
        <v>0</v>
      </c>
      <c r="J54" s="2">
        <v>2049.8099999999899</v>
      </c>
      <c r="K54" s="519" t="str">
        <f t="shared" si="0"/>
        <v>1390070002</v>
      </c>
    </row>
    <row r="55" spans="1:11" x14ac:dyDescent="0.3">
      <c r="A55" s="535" t="s">
        <v>898</v>
      </c>
      <c r="B55" s="535" t="s">
        <v>899</v>
      </c>
      <c r="C55" s="2">
        <v>729504.89</v>
      </c>
      <c r="D55" s="2">
        <v>0</v>
      </c>
      <c r="E55" s="2">
        <v>729504.89</v>
      </c>
      <c r="F55" s="2">
        <v>2604351.9700000002</v>
      </c>
      <c r="G55" s="2">
        <v>2154983.6499999901</v>
      </c>
      <c r="H55" s="2">
        <v>1178873.21</v>
      </c>
      <c r="I55" s="2">
        <v>0</v>
      </c>
      <c r="J55" s="2">
        <v>1178873.21</v>
      </c>
      <c r="K55" s="519" t="str">
        <f t="shared" si="0"/>
        <v>1390070003</v>
      </c>
    </row>
    <row r="56" spans="1:11" x14ac:dyDescent="0.3">
      <c r="A56" s="535" t="s">
        <v>900</v>
      </c>
      <c r="B56" s="535" t="s">
        <v>901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519" t="str">
        <f t="shared" si="0"/>
        <v>1390100001</v>
      </c>
    </row>
    <row r="57" spans="1:11" x14ac:dyDescent="0.3">
      <c r="A57" s="535" t="s">
        <v>902</v>
      </c>
      <c r="B57" s="535" t="s">
        <v>903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519" t="str">
        <f t="shared" si="0"/>
        <v>1390120001</v>
      </c>
    </row>
    <row r="58" spans="1:11" x14ac:dyDescent="0.3">
      <c r="A58" s="535" t="s">
        <v>904</v>
      </c>
      <c r="B58" s="535" t="s">
        <v>905</v>
      </c>
      <c r="C58" s="2">
        <v>0</v>
      </c>
      <c r="D58" s="2">
        <v>0</v>
      </c>
      <c r="E58" s="2">
        <v>0</v>
      </c>
      <c r="F58" s="2">
        <v>107828575.86</v>
      </c>
      <c r="G58" s="2">
        <v>107828575.86</v>
      </c>
      <c r="H58" s="2">
        <v>0</v>
      </c>
      <c r="I58" s="2">
        <v>0</v>
      </c>
      <c r="J58" s="2">
        <v>0</v>
      </c>
      <c r="K58" s="519" t="str">
        <f t="shared" si="0"/>
        <v>1500000000</v>
      </c>
    </row>
    <row r="59" spans="1:11" x14ac:dyDescent="0.3">
      <c r="A59" s="535" t="s">
        <v>906</v>
      </c>
      <c r="B59" s="535" t="s">
        <v>907</v>
      </c>
      <c r="C59" s="2">
        <v>0</v>
      </c>
      <c r="D59" s="2">
        <v>0</v>
      </c>
      <c r="E59" s="2">
        <v>0</v>
      </c>
      <c r="F59" s="2">
        <v>161402919.46000001</v>
      </c>
      <c r="G59" s="2">
        <v>161402919.46000001</v>
      </c>
      <c r="H59" s="2">
        <v>0</v>
      </c>
      <c r="I59" s="2">
        <v>0</v>
      </c>
      <c r="J59" s="2">
        <v>0</v>
      </c>
      <c r="K59" s="519" t="str">
        <f t="shared" si="0"/>
        <v>1500600000</v>
      </c>
    </row>
    <row r="60" spans="1:11" x14ac:dyDescent="0.3">
      <c r="A60" s="535" t="s">
        <v>908</v>
      </c>
      <c r="B60" s="535" t="s">
        <v>909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519" t="str">
        <f t="shared" si="0"/>
        <v>1510000000</v>
      </c>
    </row>
    <row r="61" spans="1:11" x14ac:dyDescent="0.3">
      <c r="A61" s="535" t="s">
        <v>910</v>
      </c>
      <c r="B61" s="535" t="s">
        <v>911</v>
      </c>
      <c r="C61" s="2">
        <v>0</v>
      </c>
      <c r="D61" s="2">
        <v>0</v>
      </c>
      <c r="E61" s="2">
        <v>0</v>
      </c>
      <c r="F61" s="2">
        <v>5304414.25</v>
      </c>
      <c r="G61" s="2">
        <v>5304414.25</v>
      </c>
      <c r="H61" s="2">
        <v>0</v>
      </c>
      <c r="I61" s="2">
        <v>0</v>
      </c>
      <c r="J61" s="2">
        <v>0</v>
      </c>
      <c r="K61" s="519" t="str">
        <f t="shared" si="0"/>
        <v>1621001000</v>
      </c>
    </row>
    <row r="62" spans="1:11" x14ac:dyDescent="0.3">
      <c r="A62" s="536" t="s">
        <v>0</v>
      </c>
      <c r="B62" s="535" t="s">
        <v>911</v>
      </c>
      <c r="C62" s="2">
        <v>0</v>
      </c>
      <c r="D62" s="2">
        <v>0</v>
      </c>
      <c r="E62" s="2">
        <v>0</v>
      </c>
      <c r="F62" s="2">
        <v>8829.95999999999</v>
      </c>
      <c r="G62" s="2">
        <v>8829.95999999999</v>
      </c>
      <c r="H62" s="2">
        <v>0</v>
      </c>
      <c r="I62" s="2">
        <v>0</v>
      </c>
      <c r="J62" s="2">
        <v>0</v>
      </c>
      <c r="K62" s="519" t="str">
        <f t="shared" si="0"/>
        <v>1621001001</v>
      </c>
    </row>
    <row r="63" spans="1:11" x14ac:dyDescent="0.3">
      <c r="A63" s="535" t="s">
        <v>912</v>
      </c>
      <c r="B63" s="535" t="s">
        <v>913</v>
      </c>
      <c r="C63" s="2">
        <v>0</v>
      </c>
      <c r="D63" s="2">
        <v>0</v>
      </c>
      <c r="E63" s="2">
        <v>0</v>
      </c>
      <c r="F63" s="2">
        <v>416399946.89999902</v>
      </c>
      <c r="G63" s="2">
        <v>416399946.89999902</v>
      </c>
      <c r="H63" s="2">
        <v>0</v>
      </c>
      <c r="I63" s="2">
        <v>0</v>
      </c>
      <c r="J63" s="2">
        <v>0</v>
      </c>
      <c r="K63" s="519" t="str">
        <f t="shared" si="0"/>
        <v>1710000000</v>
      </c>
    </row>
    <row r="64" spans="1:11" x14ac:dyDescent="0.3">
      <c r="A64" s="535" t="s">
        <v>914</v>
      </c>
      <c r="B64" s="535" t="s">
        <v>915</v>
      </c>
      <c r="C64" s="2">
        <v>0</v>
      </c>
      <c r="D64" s="2">
        <v>0</v>
      </c>
      <c r="E64" s="2">
        <v>0</v>
      </c>
      <c r="F64" s="2">
        <v>16626.240000000002</v>
      </c>
      <c r="G64" s="2">
        <v>16626.240000000002</v>
      </c>
      <c r="H64" s="2">
        <v>0</v>
      </c>
      <c r="I64" s="2">
        <v>0</v>
      </c>
      <c r="J64" s="2">
        <v>0</v>
      </c>
      <c r="K64" s="519" t="str">
        <f t="shared" si="0"/>
        <v>1730000000</v>
      </c>
    </row>
    <row r="65" spans="1:11" x14ac:dyDescent="0.3">
      <c r="A65" s="535" t="s">
        <v>916</v>
      </c>
      <c r="B65" s="535" t="s">
        <v>917</v>
      </c>
      <c r="C65" s="2">
        <v>0</v>
      </c>
      <c r="D65" s="2">
        <v>0</v>
      </c>
      <c r="E65" s="2">
        <v>0</v>
      </c>
      <c r="F65" s="2">
        <v>36197.360000000001</v>
      </c>
      <c r="G65" s="2">
        <v>36197.360000000001</v>
      </c>
      <c r="H65" s="2">
        <v>0</v>
      </c>
      <c r="I65" s="2">
        <v>0</v>
      </c>
      <c r="J65" s="2">
        <v>0</v>
      </c>
      <c r="K65" s="519" t="str">
        <f t="shared" si="0"/>
        <v>1740000000</v>
      </c>
    </row>
    <row r="66" spans="1:11" x14ac:dyDescent="0.3">
      <c r="A66" s="535" t="s">
        <v>918</v>
      </c>
      <c r="B66" s="535" t="s">
        <v>919</v>
      </c>
      <c r="C66" s="2">
        <v>-8227.7399999999907</v>
      </c>
      <c r="D66" s="2">
        <v>0</v>
      </c>
      <c r="E66" s="2">
        <v>-8227.7399999999907</v>
      </c>
      <c r="F66" s="2">
        <v>0</v>
      </c>
      <c r="G66" s="2">
        <v>48242.419999999896</v>
      </c>
      <c r="H66" s="2">
        <v>0</v>
      </c>
      <c r="I66" s="2">
        <v>-56470.16</v>
      </c>
      <c r="J66" s="2">
        <v>-56470.16</v>
      </c>
      <c r="K66" s="519" t="str">
        <f t="shared" si="0"/>
        <v>1750000000</v>
      </c>
    </row>
    <row r="67" spans="1:11" x14ac:dyDescent="0.3">
      <c r="A67" s="535" t="s">
        <v>920</v>
      </c>
      <c r="B67" s="535" t="s">
        <v>921</v>
      </c>
      <c r="C67" s="2">
        <v>-45149.75</v>
      </c>
      <c r="D67" s="2">
        <v>0</v>
      </c>
      <c r="E67" s="2">
        <v>-45149.75</v>
      </c>
      <c r="F67" s="2">
        <v>231416.25</v>
      </c>
      <c r="G67" s="2">
        <v>188507.73</v>
      </c>
      <c r="H67" s="2">
        <v>0</v>
      </c>
      <c r="I67" s="2">
        <v>-2241.23</v>
      </c>
      <c r="J67" s="2">
        <v>-2241.23</v>
      </c>
      <c r="K67" s="519" t="str">
        <f t="shared" si="0"/>
        <v>1750010000</v>
      </c>
    </row>
    <row r="68" spans="1:11" x14ac:dyDescent="0.3">
      <c r="A68" s="535" t="s">
        <v>922</v>
      </c>
      <c r="B68" s="535" t="s">
        <v>923</v>
      </c>
      <c r="C68" s="2">
        <v>27041002.359999899</v>
      </c>
      <c r="D68" s="2">
        <v>0</v>
      </c>
      <c r="E68" s="2">
        <v>27041002.359999899</v>
      </c>
      <c r="F68" s="2">
        <v>217685567.84999901</v>
      </c>
      <c r="G68" s="2">
        <v>218717300.81999901</v>
      </c>
      <c r="H68" s="2">
        <v>26009269.390000001</v>
      </c>
      <c r="I68" s="2">
        <v>0</v>
      </c>
      <c r="J68" s="2">
        <v>26009269.390000001</v>
      </c>
      <c r="K68" s="519" t="str">
        <f t="shared" ref="K68:K131" si="1">A68</f>
        <v>2000000000</v>
      </c>
    </row>
    <row r="69" spans="1:11" x14ac:dyDescent="0.3">
      <c r="A69" s="535" t="s">
        <v>1902</v>
      </c>
      <c r="B69" s="535" t="s">
        <v>1903</v>
      </c>
      <c r="C69" s="2">
        <v>0</v>
      </c>
      <c r="D69" s="2">
        <v>0</v>
      </c>
      <c r="E69" s="2">
        <v>0</v>
      </c>
      <c r="F69" s="2">
        <v>3503.02</v>
      </c>
      <c r="G69" s="2">
        <v>230</v>
      </c>
      <c r="H69" s="2">
        <v>3273.02</v>
      </c>
      <c r="I69" s="2">
        <v>0</v>
      </c>
      <c r="J69" s="2">
        <v>3273.02</v>
      </c>
      <c r="K69" s="519" t="str">
        <f t="shared" si="1"/>
        <v>2001000000</v>
      </c>
    </row>
    <row r="70" spans="1:11" x14ac:dyDescent="0.3">
      <c r="A70" s="535" t="s">
        <v>924</v>
      </c>
      <c r="B70" s="535" t="s">
        <v>925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519" t="str">
        <f t="shared" si="1"/>
        <v>2002200000</v>
      </c>
    </row>
    <row r="71" spans="1:11" x14ac:dyDescent="0.3">
      <c r="A71" s="535" t="s">
        <v>926</v>
      </c>
      <c r="B71" s="535" t="s">
        <v>927</v>
      </c>
      <c r="C71" s="2">
        <v>589336.48999999894</v>
      </c>
      <c r="D71" s="2">
        <v>0</v>
      </c>
      <c r="E71" s="2">
        <v>589336.48999999894</v>
      </c>
      <c r="F71" s="2">
        <v>0</v>
      </c>
      <c r="G71" s="2">
        <v>0</v>
      </c>
      <c r="H71" s="2">
        <v>589336.48999999894</v>
      </c>
      <c r="I71" s="2">
        <v>0</v>
      </c>
      <c r="J71" s="2">
        <v>589336.48999999894</v>
      </c>
      <c r="K71" s="519" t="str">
        <f t="shared" si="1"/>
        <v>2008000000</v>
      </c>
    </row>
    <row r="72" spans="1:11" x14ac:dyDescent="0.3">
      <c r="A72" s="535" t="s">
        <v>928</v>
      </c>
      <c r="B72" s="535" t="s">
        <v>927</v>
      </c>
      <c r="C72" s="2">
        <v>589336.48999999894</v>
      </c>
      <c r="D72" s="2">
        <v>0</v>
      </c>
      <c r="E72" s="2">
        <v>589336.48999999894</v>
      </c>
      <c r="F72" s="2">
        <v>6116295.4699999904</v>
      </c>
      <c r="G72" s="2">
        <v>6317307.4400000004</v>
      </c>
      <c r="H72" s="2">
        <v>388324.52</v>
      </c>
      <c r="I72" s="2">
        <v>0</v>
      </c>
      <c r="J72" s="2">
        <v>388324.52</v>
      </c>
      <c r="K72" s="519" t="str">
        <f t="shared" si="1"/>
        <v>2008000007</v>
      </c>
    </row>
    <row r="73" spans="1:11" x14ac:dyDescent="0.3">
      <c r="A73" s="535" t="s">
        <v>929</v>
      </c>
      <c r="B73" s="535" t="s">
        <v>927</v>
      </c>
      <c r="C73" s="2">
        <v>-589336.48999999894</v>
      </c>
      <c r="D73" s="2">
        <v>0</v>
      </c>
      <c r="E73" s="2">
        <v>-589336.48999999894</v>
      </c>
      <c r="F73" s="2">
        <v>6317307.4400000004</v>
      </c>
      <c r="G73" s="2">
        <v>6116295.4699999904</v>
      </c>
      <c r="H73" s="2">
        <v>0</v>
      </c>
      <c r="I73" s="2">
        <v>-388324.52</v>
      </c>
      <c r="J73" s="2">
        <v>-388324.52</v>
      </c>
      <c r="K73" s="519" t="str">
        <f t="shared" si="1"/>
        <v>2008000008</v>
      </c>
    </row>
    <row r="74" spans="1:11" x14ac:dyDescent="0.3">
      <c r="A74" s="535" t="s">
        <v>930</v>
      </c>
      <c r="B74" s="535" t="s">
        <v>931</v>
      </c>
      <c r="C74" s="2">
        <v>0</v>
      </c>
      <c r="D74" s="2">
        <v>0</v>
      </c>
      <c r="E74" s="2">
        <v>0</v>
      </c>
      <c r="F74" s="2">
        <v>100000</v>
      </c>
      <c r="G74" s="2">
        <v>100000</v>
      </c>
      <c r="H74" s="2">
        <v>0</v>
      </c>
      <c r="I74" s="2">
        <v>0</v>
      </c>
      <c r="J74" s="2">
        <v>0</v>
      </c>
      <c r="K74" s="519" t="str">
        <f t="shared" si="1"/>
        <v>2008010000</v>
      </c>
    </row>
    <row r="75" spans="1:11" x14ac:dyDescent="0.3">
      <c r="A75" s="535" t="s">
        <v>932</v>
      </c>
      <c r="B75" s="535" t="s">
        <v>933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519" t="str">
        <f t="shared" si="1"/>
        <v>2008990000</v>
      </c>
    </row>
    <row r="76" spans="1:11" x14ac:dyDescent="0.3">
      <c r="A76" s="535" t="s">
        <v>1</v>
      </c>
      <c r="B76" s="535" t="s">
        <v>934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519" t="str">
        <f t="shared" si="1"/>
        <v>2020000000</v>
      </c>
    </row>
    <row r="77" spans="1:11" x14ac:dyDescent="0.3">
      <c r="A77" s="535" t="s">
        <v>935</v>
      </c>
      <c r="B77" s="535" t="s">
        <v>936</v>
      </c>
      <c r="C77" s="2">
        <v>6667864.5</v>
      </c>
      <c r="D77" s="2">
        <v>0</v>
      </c>
      <c r="E77" s="2">
        <v>6667864.5</v>
      </c>
      <c r="F77" s="2">
        <v>1867139.26</v>
      </c>
      <c r="G77" s="2">
        <v>1885452.56</v>
      </c>
      <c r="H77" s="2">
        <v>6649551.2000000002</v>
      </c>
      <c r="I77" s="2">
        <v>0</v>
      </c>
      <c r="J77" s="2">
        <v>6649551.2000000002</v>
      </c>
      <c r="K77" s="519" t="str">
        <f t="shared" si="1"/>
        <v>2050000000</v>
      </c>
    </row>
    <row r="78" spans="1:11" x14ac:dyDescent="0.3">
      <c r="A78" s="535" t="s">
        <v>1820</v>
      </c>
      <c r="B78" s="535" t="s">
        <v>936</v>
      </c>
      <c r="C78" s="2">
        <v>0</v>
      </c>
      <c r="D78" s="2">
        <v>0</v>
      </c>
      <c r="E78" s="2">
        <v>0</v>
      </c>
      <c r="F78" s="2">
        <v>4920</v>
      </c>
      <c r="G78" s="2">
        <v>4920</v>
      </c>
      <c r="H78" s="2">
        <v>0</v>
      </c>
      <c r="I78" s="2">
        <v>0</v>
      </c>
      <c r="J78" s="2">
        <v>0</v>
      </c>
      <c r="K78" s="519" t="str">
        <f t="shared" si="1"/>
        <v>2050000006</v>
      </c>
    </row>
    <row r="79" spans="1:11" x14ac:dyDescent="0.3">
      <c r="A79" s="535" t="s">
        <v>1821</v>
      </c>
      <c r="B79" s="535" t="s">
        <v>936</v>
      </c>
      <c r="C79" s="2">
        <v>0</v>
      </c>
      <c r="D79" s="2">
        <v>0</v>
      </c>
      <c r="E79" s="2">
        <v>0</v>
      </c>
      <c r="F79" s="2">
        <v>4920</v>
      </c>
      <c r="G79" s="2">
        <v>4920</v>
      </c>
      <c r="H79" s="2">
        <v>0</v>
      </c>
      <c r="I79" s="2">
        <v>0</v>
      </c>
      <c r="J79" s="2">
        <v>0</v>
      </c>
      <c r="K79" s="519" t="str">
        <f t="shared" si="1"/>
        <v>2050000008</v>
      </c>
    </row>
    <row r="80" spans="1:11" x14ac:dyDescent="0.3">
      <c r="A80" s="535" t="s">
        <v>937</v>
      </c>
      <c r="B80" s="535" t="s">
        <v>938</v>
      </c>
      <c r="C80" s="2">
        <v>81339.710000000006</v>
      </c>
      <c r="D80" s="2">
        <v>0</v>
      </c>
      <c r="E80" s="2">
        <v>81339.710000000006</v>
      </c>
      <c r="F80" s="2">
        <v>893210.05</v>
      </c>
      <c r="G80" s="2">
        <v>966396.3</v>
      </c>
      <c r="H80" s="2">
        <v>8153.46</v>
      </c>
      <c r="I80" s="2">
        <v>0</v>
      </c>
      <c r="J80" s="2">
        <v>8153.46</v>
      </c>
      <c r="K80" s="519" t="str">
        <f t="shared" si="1"/>
        <v>2051000000</v>
      </c>
    </row>
    <row r="81" spans="1:11" x14ac:dyDescent="0.3">
      <c r="A81" s="535" t="s">
        <v>939</v>
      </c>
      <c r="B81" s="535" t="s">
        <v>938</v>
      </c>
      <c r="C81" s="2">
        <v>0</v>
      </c>
      <c r="D81" s="2">
        <v>0</v>
      </c>
      <c r="E81" s="2">
        <v>0</v>
      </c>
      <c r="F81" s="2">
        <v>71699.449999999895</v>
      </c>
      <c r="G81" s="2">
        <v>63168.9</v>
      </c>
      <c r="H81" s="2">
        <v>8530.5499999999902</v>
      </c>
      <c r="I81" s="2">
        <v>0</v>
      </c>
      <c r="J81" s="2">
        <v>8530.5499999999902</v>
      </c>
      <c r="K81" s="519" t="str">
        <f t="shared" si="1"/>
        <v>2051200000</v>
      </c>
    </row>
    <row r="82" spans="1:11" x14ac:dyDescent="0.3">
      <c r="A82" s="535" t="s">
        <v>940</v>
      </c>
      <c r="B82" s="535" t="s">
        <v>941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519" t="str">
        <f t="shared" si="1"/>
        <v>2052200000</v>
      </c>
    </row>
    <row r="83" spans="1:11" x14ac:dyDescent="0.3">
      <c r="A83" s="535" t="s">
        <v>942</v>
      </c>
      <c r="B83" s="535" t="s">
        <v>943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519" t="str">
        <f t="shared" si="1"/>
        <v>2058000000</v>
      </c>
    </row>
    <row r="84" spans="1:11" x14ac:dyDescent="0.3">
      <c r="A84" s="535" t="s">
        <v>944</v>
      </c>
      <c r="B84" s="535" t="s">
        <v>945</v>
      </c>
      <c r="C84" s="2">
        <v>285631.66999999899</v>
      </c>
      <c r="D84" s="2">
        <v>0</v>
      </c>
      <c r="E84" s="2">
        <v>285631.66999999899</v>
      </c>
      <c r="F84" s="2">
        <v>0</v>
      </c>
      <c r="G84" s="2">
        <v>0</v>
      </c>
      <c r="H84" s="2">
        <v>285631.66999999899</v>
      </c>
      <c r="I84" s="2">
        <v>0</v>
      </c>
      <c r="J84" s="2">
        <v>285631.66999999899</v>
      </c>
      <c r="K84" s="519" t="str">
        <f t="shared" si="1"/>
        <v>2058030000</v>
      </c>
    </row>
    <row r="85" spans="1:11" x14ac:dyDescent="0.3">
      <c r="A85" s="535" t="s">
        <v>946</v>
      </c>
      <c r="B85" s="535" t="s">
        <v>947</v>
      </c>
      <c r="C85" s="2">
        <v>37125911.57</v>
      </c>
      <c r="D85" s="2">
        <v>0</v>
      </c>
      <c r="E85" s="2">
        <v>37125911.57</v>
      </c>
      <c r="F85" s="2">
        <v>27594.080000000002</v>
      </c>
      <c r="G85" s="2">
        <v>24104.06</v>
      </c>
      <c r="H85" s="2">
        <v>37129401.590000004</v>
      </c>
      <c r="I85" s="2">
        <v>0</v>
      </c>
      <c r="J85" s="2">
        <v>37129401.590000004</v>
      </c>
      <c r="K85" s="519" t="str">
        <f t="shared" si="1"/>
        <v>2058990000</v>
      </c>
    </row>
    <row r="86" spans="1:11" x14ac:dyDescent="0.3">
      <c r="A86" s="535" t="s">
        <v>948</v>
      </c>
      <c r="B86" s="535" t="s">
        <v>949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519" t="str">
        <f t="shared" si="1"/>
        <v>2059990000</v>
      </c>
    </row>
    <row r="87" spans="1:11" x14ac:dyDescent="0.3">
      <c r="A87" s="535" t="s">
        <v>950</v>
      </c>
      <c r="B87" s="535" t="s">
        <v>951</v>
      </c>
      <c r="C87" s="2">
        <v>116325.78</v>
      </c>
      <c r="D87" s="2">
        <v>0</v>
      </c>
      <c r="E87" s="2">
        <v>116325.78</v>
      </c>
      <c r="F87" s="2">
        <v>0</v>
      </c>
      <c r="G87" s="2">
        <v>115620</v>
      </c>
      <c r="H87" s="2">
        <v>705.77999999999895</v>
      </c>
      <c r="I87" s="2">
        <v>0</v>
      </c>
      <c r="J87" s="2">
        <v>705.77999999999895</v>
      </c>
      <c r="K87" s="519" t="str">
        <f t="shared" si="1"/>
        <v>2060000000</v>
      </c>
    </row>
    <row r="88" spans="1:11" x14ac:dyDescent="0.3">
      <c r="A88" s="535" t="s">
        <v>1917</v>
      </c>
      <c r="B88" s="535" t="s">
        <v>1918</v>
      </c>
      <c r="C88" s="2">
        <v>0</v>
      </c>
      <c r="D88" s="2">
        <v>0</v>
      </c>
      <c r="E88" s="2">
        <v>0</v>
      </c>
      <c r="F88" s="2">
        <v>10483.36</v>
      </c>
      <c r="G88" s="2">
        <v>10483.36</v>
      </c>
      <c r="H88" s="2">
        <v>0</v>
      </c>
      <c r="I88" s="2">
        <v>0</v>
      </c>
      <c r="J88" s="2">
        <v>0</v>
      </c>
      <c r="K88" s="519" t="str">
        <f t="shared" si="1"/>
        <v>2061000000</v>
      </c>
    </row>
    <row r="89" spans="1:11" x14ac:dyDescent="0.3">
      <c r="A89" s="535" t="s">
        <v>2</v>
      </c>
      <c r="B89" s="535" t="s">
        <v>952</v>
      </c>
      <c r="C89" s="2">
        <v>-4051791.99</v>
      </c>
      <c r="D89" s="2">
        <v>0</v>
      </c>
      <c r="E89" s="2">
        <v>-4051791.99</v>
      </c>
      <c r="F89" s="2">
        <v>4160.6199999999899</v>
      </c>
      <c r="G89" s="2">
        <v>2394.92</v>
      </c>
      <c r="H89" s="2">
        <v>0</v>
      </c>
      <c r="I89" s="2">
        <v>-4050026.29</v>
      </c>
      <c r="J89" s="2">
        <v>-4050026.29</v>
      </c>
      <c r="K89" s="519" t="str">
        <f t="shared" si="1"/>
        <v>2070000000</v>
      </c>
    </row>
    <row r="90" spans="1:11" x14ac:dyDescent="0.3">
      <c r="A90" s="535" t="s">
        <v>3</v>
      </c>
      <c r="B90" s="535" t="s">
        <v>953</v>
      </c>
      <c r="C90" s="2">
        <v>-285631.66999999899</v>
      </c>
      <c r="D90" s="2">
        <v>0</v>
      </c>
      <c r="E90" s="2">
        <v>-285631.66999999899</v>
      </c>
      <c r="F90" s="2">
        <v>0</v>
      </c>
      <c r="G90" s="2">
        <v>0</v>
      </c>
      <c r="H90" s="2">
        <v>0</v>
      </c>
      <c r="I90" s="2">
        <v>-285631.66999999899</v>
      </c>
      <c r="J90" s="2">
        <v>-285631.66999999899</v>
      </c>
      <c r="K90" s="519" t="str">
        <f t="shared" si="1"/>
        <v>2078030000</v>
      </c>
    </row>
    <row r="91" spans="1:11" x14ac:dyDescent="0.3">
      <c r="A91" s="535" t="s">
        <v>4</v>
      </c>
      <c r="B91" s="535" t="s">
        <v>954</v>
      </c>
      <c r="C91" s="2">
        <v>-37125911.57</v>
      </c>
      <c r="D91" s="2">
        <v>0</v>
      </c>
      <c r="E91" s="2">
        <v>-37125911.57</v>
      </c>
      <c r="F91" s="2">
        <v>2677.46</v>
      </c>
      <c r="G91" s="2">
        <v>6167.4799999999896</v>
      </c>
      <c r="H91" s="2">
        <v>0</v>
      </c>
      <c r="I91" s="2">
        <v>-37129401.590000004</v>
      </c>
      <c r="J91" s="2">
        <v>-37129401.590000004</v>
      </c>
      <c r="K91" s="519" t="str">
        <f t="shared" si="1"/>
        <v>2078990000</v>
      </c>
    </row>
    <row r="92" spans="1:11" x14ac:dyDescent="0.3">
      <c r="A92" s="535" t="s">
        <v>955</v>
      </c>
      <c r="B92" s="535" t="s">
        <v>956</v>
      </c>
      <c r="C92" s="2">
        <v>-2972296.6899999902</v>
      </c>
      <c r="D92" s="2">
        <v>0</v>
      </c>
      <c r="E92" s="2">
        <v>-2972296.6899999902</v>
      </c>
      <c r="F92" s="2">
        <v>19013099.030000001</v>
      </c>
      <c r="G92" s="2">
        <v>18424234.780000001</v>
      </c>
      <c r="H92" s="2">
        <v>0</v>
      </c>
      <c r="I92" s="2">
        <v>-2383432.4399999902</v>
      </c>
      <c r="J92" s="2">
        <v>-2383432.4399999902</v>
      </c>
      <c r="K92" s="519" t="str">
        <f t="shared" si="1"/>
        <v>2100000000</v>
      </c>
    </row>
    <row r="93" spans="1:11" x14ac:dyDescent="0.3">
      <c r="A93" s="535" t="s">
        <v>957</v>
      </c>
      <c r="B93" s="535" t="s">
        <v>958</v>
      </c>
      <c r="C93" s="2">
        <v>0</v>
      </c>
      <c r="D93" s="2">
        <v>0</v>
      </c>
      <c r="E93" s="2">
        <v>0</v>
      </c>
      <c r="F93" s="2">
        <v>13899</v>
      </c>
      <c r="G93" s="2">
        <v>13899</v>
      </c>
      <c r="H93" s="2">
        <v>0</v>
      </c>
      <c r="I93" s="2">
        <v>0</v>
      </c>
      <c r="J93" s="2">
        <v>0</v>
      </c>
      <c r="K93" s="519" t="str">
        <f t="shared" si="1"/>
        <v>2102200000</v>
      </c>
    </row>
    <row r="94" spans="1:11" x14ac:dyDescent="0.3">
      <c r="A94" s="535" t="s">
        <v>959</v>
      </c>
      <c r="B94" s="535" t="s">
        <v>960</v>
      </c>
      <c r="C94" s="2">
        <v>-7041.6199999999899</v>
      </c>
      <c r="D94" s="2">
        <v>0</v>
      </c>
      <c r="E94" s="2">
        <v>-7041.6199999999899</v>
      </c>
      <c r="F94" s="2">
        <v>39504.620000000003</v>
      </c>
      <c r="G94" s="2">
        <v>32463</v>
      </c>
      <c r="H94" s="2">
        <v>0</v>
      </c>
      <c r="I94" s="2">
        <v>0</v>
      </c>
      <c r="J94" s="2">
        <v>0</v>
      </c>
      <c r="K94" s="519" t="str">
        <f t="shared" si="1"/>
        <v>2107980000</v>
      </c>
    </row>
    <row r="95" spans="1:11" x14ac:dyDescent="0.3">
      <c r="A95" s="536" t="s">
        <v>961</v>
      </c>
      <c r="B95" s="535" t="s">
        <v>962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519" t="str">
        <f t="shared" si="1"/>
        <v>2108000000</v>
      </c>
    </row>
    <row r="96" spans="1:11" x14ac:dyDescent="0.3">
      <c r="A96" s="535" t="s">
        <v>963</v>
      </c>
      <c r="B96" s="535" t="s">
        <v>964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519" t="str">
        <f t="shared" si="1"/>
        <v>2108010000</v>
      </c>
    </row>
    <row r="97" spans="1:11" x14ac:dyDescent="0.3">
      <c r="A97" s="535" t="s">
        <v>5</v>
      </c>
      <c r="B97" s="535" t="s">
        <v>965</v>
      </c>
      <c r="C97" s="2">
        <v>-15887.18</v>
      </c>
      <c r="D97" s="2">
        <v>0</v>
      </c>
      <c r="E97" s="2">
        <v>-15887.18</v>
      </c>
      <c r="F97" s="2">
        <v>40760.22</v>
      </c>
      <c r="G97" s="2">
        <v>30316.119999999901</v>
      </c>
      <c r="H97" s="2">
        <v>0</v>
      </c>
      <c r="I97" s="2">
        <v>-5443.0799999999899</v>
      </c>
      <c r="J97" s="2">
        <v>-5443.0799999999899</v>
      </c>
      <c r="K97" s="519" t="str">
        <f t="shared" si="1"/>
        <v>2108050000</v>
      </c>
    </row>
    <row r="98" spans="1:11" x14ac:dyDescent="0.3">
      <c r="A98" s="535" t="s">
        <v>1789</v>
      </c>
      <c r="B98" s="535" t="s">
        <v>1790</v>
      </c>
      <c r="C98" s="2">
        <v>0</v>
      </c>
      <c r="D98" s="2">
        <v>0</v>
      </c>
      <c r="E98" s="2">
        <v>0</v>
      </c>
      <c r="F98" s="2">
        <v>20827.869999999901</v>
      </c>
      <c r="G98" s="2">
        <v>20827.869999999901</v>
      </c>
      <c r="H98" s="2">
        <v>0</v>
      </c>
      <c r="I98" s="2">
        <v>0</v>
      </c>
      <c r="J98" s="2">
        <v>0</v>
      </c>
      <c r="K98" s="519" t="str">
        <f t="shared" si="1"/>
        <v>2108050007</v>
      </c>
    </row>
    <row r="99" spans="1:11" x14ac:dyDescent="0.3">
      <c r="A99" s="535" t="s">
        <v>1791</v>
      </c>
      <c r="B99" s="535" t="s">
        <v>1792</v>
      </c>
      <c r="C99" s="2">
        <v>0</v>
      </c>
      <c r="D99" s="2">
        <v>0</v>
      </c>
      <c r="E99" s="2">
        <v>0</v>
      </c>
      <c r="F99" s="2">
        <v>20827.869999999901</v>
      </c>
      <c r="G99" s="2">
        <v>20827.869999999901</v>
      </c>
      <c r="H99" s="2">
        <v>0</v>
      </c>
      <c r="I99" s="2">
        <v>0</v>
      </c>
      <c r="J99" s="2">
        <v>0</v>
      </c>
      <c r="K99" s="519" t="str">
        <f t="shared" si="1"/>
        <v>2108050008</v>
      </c>
    </row>
    <row r="100" spans="1:11" x14ac:dyDescent="0.3">
      <c r="A100" s="535" t="s">
        <v>966</v>
      </c>
      <c r="B100" s="535" t="s">
        <v>967</v>
      </c>
      <c r="C100" s="2">
        <v>-391789.08</v>
      </c>
      <c r="D100" s="2">
        <v>0</v>
      </c>
      <c r="E100" s="2">
        <v>-391789.08</v>
      </c>
      <c r="F100" s="2">
        <v>267669712.62</v>
      </c>
      <c r="G100" s="2">
        <v>263914679.52000001</v>
      </c>
      <c r="H100" s="2">
        <v>3363244.02</v>
      </c>
      <c r="I100" s="2">
        <v>0</v>
      </c>
      <c r="J100" s="2">
        <v>3363244.02</v>
      </c>
      <c r="K100" s="519" t="str">
        <f t="shared" si="1"/>
        <v>2108100000</v>
      </c>
    </row>
    <row r="101" spans="1:11" x14ac:dyDescent="0.3">
      <c r="A101" s="535" t="s">
        <v>1822</v>
      </c>
      <c r="B101" s="535" t="s">
        <v>1823</v>
      </c>
      <c r="C101" s="2">
        <v>0</v>
      </c>
      <c r="D101" s="2">
        <v>0</v>
      </c>
      <c r="E101" s="2">
        <v>0</v>
      </c>
      <c r="F101" s="2">
        <v>4013987.4399999902</v>
      </c>
      <c r="G101" s="2">
        <v>650743.42000000004</v>
      </c>
      <c r="H101" s="2">
        <v>3363244.02</v>
      </c>
      <c r="I101" s="2">
        <v>0</v>
      </c>
      <c r="J101" s="2">
        <v>3363244.02</v>
      </c>
      <c r="K101" s="519" t="str">
        <f t="shared" si="1"/>
        <v>2108100006</v>
      </c>
    </row>
    <row r="102" spans="1:11" x14ac:dyDescent="0.3">
      <c r="A102" s="535" t="s">
        <v>1824</v>
      </c>
      <c r="B102" s="535" t="s">
        <v>967</v>
      </c>
      <c r="C102" s="2">
        <v>0</v>
      </c>
      <c r="D102" s="2">
        <v>0</v>
      </c>
      <c r="E102" s="2">
        <v>0</v>
      </c>
      <c r="F102" s="2">
        <v>650743.42000000004</v>
      </c>
      <c r="G102" s="2">
        <v>4013987.4399999902</v>
      </c>
      <c r="H102" s="2">
        <v>0</v>
      </c>
      <c r="I102" s="2">
        <v>-3363244.02</v>
      </c>
      <c r="J102" s="2">
        <v>-3363244.02</v>
      </c>
      <c r="K102" s="519" t="str">
        <f t="shared" si="1"/>
        <v>2108100008</v>
      </c>
    </row>
    <row r="103" spans="1:11" x14ac:dyDescent="0.3">
      <c r="A103" s="535" t="s">
        <v>968</v>
      </c>
      <c r="B103" s="535" t="s">
        <v>969</v>
      </c>
      <c r="C103" s="2">
        <v>-128492.45</v>
      </c>
      <c r="D103" s="2">
        <v>0</v>
      </c>
      <c r="E103" s="2">
        <v>-128492.45</v>
      </c>
      <c r="F103" s="2">
        <v>2613384.1</v>
      </c>
      <c r="G103" s="2">
        <v>2622071.1899999902</v>
      </c>
      <c r="H103" s="2">
        <v>0</v>
      </c>
      <c r="I103" s="2">
        <v>-137179.54</v>
      </c>
      <c r="J103" s="2">
        <v>-137179.54</v>
      </c>
      <c r="K103" s="519" t="str">
        <f t="shared" si="1"/>
        <v>2108140000</v>
      </c>
    </row>
    <row r="104" spans="1:11" x14ac:dyDescent="0.3">
      <c r="A104" s="535" t="s">
        <v>970</v>
      </c>
      <c r="B104" s="535" t="s">
        <v>971</v>
      </c>
      <c r="C104" s="2">
        <v>-263379.83</v>
      </c>
      <c r="D104" s="2">
        <v>0</v>
      </c>
      <c r="E104" s="2">
        <v>-263379.83</v>
      </c>
      <c r="F104" s="2">
        <v>4485669.0899999896</v>
      </c>
      <c r="G104" s="2">
        <v>4522376.5199999902</v>
      </c>
      <c r="H104" s="2">
        <v>0</v>
      </c>
      <c r="I104" s="2">
        <v>-300087.26</v>
      </c>
      <c r="J104" s="2">
        <v>-300087.26</v>
      </c>
      <c r="K104" s="519" t="str">
        <f t="shared" si="1"/>
        <v>2108160000</v>
      </c>
    </row>
    <row r="105" spans="1:11" x14ac:dyDescent="0.3">
      <c r="A105" s="535" t="s">
        <v>6</v>
      </c>
      <c r="B105" s="535" t="s">
        <v>972</v>
      </c>
      <c r="C105" s="2">
        <v>-6890103.5099999905</v>
      </c>
      <c r="D105" s="2">
        <v>0</v>
      </c>
      <c r="E105" s="2">
        <v>-6890103.5099999905</v>
      </c>
      <c r="F105" s="2">
        <v>597930.83999999904</v>
      </c>
      <c r="G105" s="2">
        <v>582803.20999999903</v>
      </c>
      <c r="H105" s="2">
        <v>0</v>
      </c>
      <c r="I105" s="2">
        <v>-6874975.8799999896</v>
      </c>
      <c r="J105" s="2">
        <v>-6874975.8799999896</v>
      </c>
      <c r="K105" s="519" t="str">
        <f t="shared" si="1"/>
        <v>2108160007</v>
      </c>
    </row>
    <row r="106" spans="1:11" x14ac:dyDescent="0.3">
      <c r="A106" s="535" t="s">
        <v>973</v>
      </c>
      <c r="B106" s="535" t="s">
        <v>974</v>
      </c>
      <c r="C106" s="2">
        <v>263379.83</v>
      </c>
      <c r="D106" s="2">
        <v>0</v>
      </c>
      <c r="E106" s="2">
        <v>263379.83</v>
      </c>
      <c r="F106" s="2">
        <v>4522376.5199999902</v>
      </c>
      <c r="G106" s="2">
        <v>4485669.0899999896</v>
      </c>
      <c r="H106" s="2">
        <v>300087.26</v>
      </c>
      <c r="I106" s="2">
        <v>0</v>
      </c>
      <c r="J106" s="2">
        <v>300087.26</v>
      </c>
      <c r="K106" s="519" t="str">
        <f t="shared" si="1"/>
        <v>2108160008</v>
      </c>
    </row>
    <row r="107" spans="1:11" x14ac:dyDescent="0.3">
      <c r="A107" s="535" t="s">
        <v>975</v>
      </c>
      <c r="B107" s="535" t="s">
        <v>976</v>
      </c>
      <c r="C107" s="2">
        <v>0</v>
      </c>
      <c r="D107" s="2">
        <v>0</v>
      </c>
      <c r="E107" s="2">
        <v>0</v>
      </c>
      <c r="F107" s="2">
        <v>1174750.1799999899</v>
      </c>
      <c r="G107" s="2">
        <v>1174750.1799999899</v>
      </c>
      <c r="H107" s="2">
        <v>0</v>
      </c>
      <c r="I107" s="2">
        <v>0</v>
      </c>
      <c r="J107" s="2">
        <v>0</v>
      </c>
      <c r="K107" s="519" t="str">
        <f t="shared" si="1"/>
        <v>2108161000</v>
      </c>
    </row>
    <row r="108" spans="1:11" x14ac:dyDescent="0.3">
      <c r="A108" s="535" t="s">
        <v>977</v>
      </c>
      <c r="B108" s="535" t="s">
        <v>978</v>
      </c>
      <c r="C108" s="2">
        <v>0</v>
      </c>
      <c r="D108" s="2">
        <v>0</v>
      </c>
      <c r="E108" s="2">
        <v>0</v>
      </c>
      <c r="F108" s="2">
        <v>257773.06</v>
      </c>
      <c r="G108" s="2">
        <v>257773.06</v>
      </c>
      <c r="H108" s="2">
        <v>0</v>
      </c>
      <c r="I108" s="2">
        <v>0</v>
      </c>
      <c r="J108" s="2">
        <v>0</v>
      </c>
      <c r="K108" s="519" t="str">
        <f t="shared" si="1"/>
        <v>2108990000</v>
      </c>
    </row>
    <row r="109" spans="1:11" x14ac:dyDescent="0.3">
      <c r="A109" s="535" t="s">
        <v>979</v>
      </c>
      <c r="B109" s="535" t="s">
        <v>980</v>
      </c>
      <c r="C109" s="2">
        <v>0</v>
      </c>
      <c r="D109" s="2">
        <v>0</v>
      </c>
      <c r="E109" s="2">
        <v>0</v>
      </c>
      <c r="F109" s="2">
        <v>216211.579999999</v>
      </c>
      <c r="G109" s="2">
        <v>216211.579999999</v>
      </c>
      <c r="H109" s="2">
        <v>0</v>
      </c>
      <c r="I109" s="2">
        <v>0</v>
      </c>
      <c r="J109" s="2">
        <v>0</v>
      </c>
      <c r="K109" s="519" t="str">
        <f t="shared" si="1"/>
        <v>2108990006</v>
      </c>
    </row>
    <row r="110" spans="1:11" x14ac:dyDescent="0.3">
      <c r="A110" s="535" t="s">
        <v>981</v>
      </c>
      <c r="B110" s="535" t="s">
        <v>978</v>
      </c>
      <c r="C110" s="2">
        <v>0</v>
      </c>
      <c r="D110" s="2">
        <v>0</v>
      </c>
      <c r="E110" s="2">
        <v>0</v>
      </c>
      <c r="F110" s="2">
        <v>216211.579999999</v>
      </c>
      <c r="G110" s="2">
        <v>216211.579999999</v>
      </c>
      <c r="H110" s="2">
        <v>0</v>
      </c>
      <c r="I110" s="2">
        <v>0</v>
      </c>
      <c r="J110" s="2">
        <v>0</v>
      </c>
      <c r="K110" s="519" t="str">
        <f t="shared" si="1"/>
        <v>2108990008</v>
      </c>
    </row>
    <row r="111" spans="1:11" x14ac:dyDescent="0.3">
      <c r="A111" s="535" t="s">
        <v>982</v>
      </c>
      <c r="B111" s="535" t="s">
        <v>983</v>
      </c>
      <c r="C111" s="2">
        <v>-215097</v>
      </c>
      <c r="D111" s="2">
        <v>0</v>
      </c>
      <c r="E111" s="2">
        <v>-215097</v>
      </c>
      <c r="F111" s="2">
        <v>5739868</v>
      </c>
      <c r="G111" s="2">
        <v>5786942</v>
      </c>
      <c r="H111" s="2">
        <v>0</v>
      </c>
      <c r="I111" s="2">
        <v>-262171</v>
      </c>
      <c r="J111" s="2">
        <v>-262171</v>
      </c>
      <c r="K111" s="519" t="str">
        <f t="shared" si="1"/>
        <v>2109990000</v>
      </c>
    </row>
    <row r="112" spans="1:11" x14ac:dyDescent="0.3">
      <c r="A112" s="535" t="s">
        <v>984</v>
      </c>
      <c r="B112" s="535" t="s">
        <v>985</v>
      </c>
      <c r="C112" s="2">
        <v>-24625101.91</v>
      </c>
      <c r="D112" s="2">
        <v>0</v>
      </c>
      <c r="E112" s="2">
        <v>-24625101.91</v>
      </c>
      <c r="F112" s="2">
        <v>90231404.510000005</v>
      </c>
      <c r="G112" s="2">
        <v>83611294.090000004</v>
      </c>
      <c r="H112" s="2">
        <v>0</v>
      </c>
      <c r="I112" s="2">
        <v>-18004991.489999902</v>
      </c>
      <c r="J112" s="2">
        <v>-18004991.489999902</v>
      </c>
      <c r="K112" s="519" t="str">
        <f t="shared" si="1"/>
        <v>2150000000</v>
      </c>
    </row>
    <row r="113" spans="1:11" x14ac:dyDescent="0.3">
      <c r="A113" s="535" t="s">
        <v>986</v>
      </c>
      <c r="B113" s="535" t="s">
        <v>987</v>
      </c>
      <c r="C113" s="2">
        <v>75209.960000000006</v>
      </c>
      <c r="D113" s="2">
        <v>0</v>
      </c>
      <c r="E113" s="2">
        <v>75209.960000000006</v>
      </c>
      <c r="F113" s="2">
        <v>1073212.4299999899</v>
      </c>
      <c r="G113" s="2">
        <v>1012704.96</v>
      </c>
      <c r="H113" s="2">
        <v>135717.429999999</v>
      </c>
      <c r="I113" s="2">
        <v>0</v>
      </c>
      <c r="J113" s="2">
        <v>135717.429999999</v>
      </c>
      <c r="K113" s="519" t="str">
        <f t="shared" si="1"/>
        <v>2150000006</v>
      </c>
    </row>
    <row r="114" spans="1:11" x14ac:dyDescent="0.3">
      <c r="A114" s="535" t="s">
        <v>988</v>
      </c>
      <c r="B114" s="535" t="s">
        <v>985</v>
      </c>
      <c r="C114" s="2">
        <v>-75209.960000000006</v>
      </c>
      <c r="D114" s="2">
        <v>0</v>
      </c>
      <c r="E114" s="2">
        <v>-75209.960000000006</v>
      </c>
      <c r="F114" s="2">
        <v>1012704.96</v>
      </c>
      <c r="G114" s="2">
        <v>1073212.4299999899</v>
      </c>
      <c r="H114" s="2">
        <v>0</v>
      </c>
      <c r="I114" s="2">
        <v>-135717.429999999</v>
      </c>
      <c r="J114" s="2">
        <v>-135717.429999999</v>
      </c>
      <c r="K114" s="519" t="str">
        <f t="shared" si="1"/>
        <v>2150000008</v>
      </c>
    </row>
    <row r="115" spans="1:11" x14ac:dyDescent="0.3">
      <c r="A115" s="535" t="s">
        <v>1943</v>
      </c>
      <c r="B115" s="535" t="s">
        <v>985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519" t="str">
        <f t="shared" si="1"/>
        <v>2150000009</v>
      </c>
    </row>
    <row r="116" spans="1:11" x14ac:dyDescent="0.3">
      <c r="A116" s="535" t="s">
        <v>989</v>
      </c>
      <c r="B116" s="535" t="s">
        <v>990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519" t="str">
        <f t="shared" si="1"/>
        <v>2150090000</v>
      </c>
    </row>
    <row r="117" spans="1:11" x14ac:dyDescent="0.3">
      <c r="A117" s="535" t="s">
        <v>991</v>
      </c>
      <c r="B117" s="535" t="s">
        <v>992</v>
      </c>
      <c r="C117" s="2">
        <v>-264735.52</v>
      </c>
      <c r="D117" s="2">
        <v>0</v>
      </c>
      <c r="E117" s="2">
        <v>-264735.52</v>
      </c>
      <c r="F117" s="2">
        <v>2501078.96</v>
      </c>
      <c r="G117" s="2">
        <v>2388941.02999999</v>
      </c>
      <c r="H117" s="2">
        <v>0</v>
      </c>
      <c r="I117" s="2">
        <v>-152597.59</v>
      </c>
      <c r="J117" s="2">
        <v>-152597.59</v>
      </c>
      <c r="K117" s="519" t="str">
        <f t="shared" si="1"/>
        <v>2152200000</v>
      </c>
    </row>
    <row r="118" spans="1:11" x14ac:dyDescent="0.3">
      <c r="A118" s="535" t="s">
        <v>1810</v>
      </c>
      <c r="B118" s="535" t="s">
        <v>1811</v>
      </c>
      <c r="C118" s="2">
        <v>0</v>
      </c>
      <c r="D118" s="2">
        <v>0</v>
      </c>
      <c r="E118" s="2">
        <v>0</v>
      </c>
      <c r="F118" s="2">
        <v>11290.24</v>
      </c>
      <c r="G118" s="2">
        <v>11290.24</v>
      </c>
      <c r="H118" s="2">
        <v>0</v>
      </c>
      <c r="I118" s="2">
        <v>0</v>
      </c>
      <c r="J118" s="2">
        <v>0</v>
      </c>
      <c r="K118" s="519" t="str">
        <f t="shared" si="1"/>
        <v>2152200006</v>
      </c>
    </row>
    <row r="119" spans="1:11" x14ac:dyDescent="0.3">
      <c r="A119" s="535" t="s">
        <v>1812</v>
      </c>
      <c r="B119" s="535" t="s">
        <v>992</v>
      </c>
      <c r="C119" s="2">
        <v>0</v>
      </c>
      <c r="D119" s="2">
        <v>0</v>
      </c>
      <c r="E119" s="2">
        <v>0</v>
      </c>
      <c r="F119" s="2">
        <v>11290.24</v>
      </c>
      <c r="G119" s="2">
        <v>11290.24</v>
      </c>
      <c r="H119" s="2">
        <v>0</v>
      </c>
      <c r="I119" s="2">
        <v>0</v>
      </c>
      <c r="J119" s="2">
        <v>0</v>
      </c>
      <c r="K119" s="519" t="str">
        <f t="shared" si="1"/>
        <v>2152200008</v>
      </c>
    </row>
    <row r="120" spans="1:11" x14ac:dyDescent="0.3">
      <c r="A120" s="535" t="s">
        <v>993</v>
      </c>
      <c r="B120" s="535" t="s">
        <v>994</v>
      </c>
      <c r="C120" s="2">
        <v>0</v>
      </c>
      <c r="D120" s="2">
        <v>0</v>
      </c>
      <c r="E120" s="2">
        <v>0</v>
      </c>
      <c r="F120" s="2">
        <v>15111.36</v>
      </c>
      <c r="G120" s="2">
        <v>15111.36</v>
      </c>
      <c r="H120" s="2">
        <v>0</v>
      </c>
      <c r="I120" s="2">
        <v>0</v>
      </c>
      <c r="J120" s="2">
        <v>0</v>
      </c>
      <c r="K120" s="519" t="str">
        <f t="shared" si="1"/>
        <v>2157980000</v>
      </c>
    </row>
    <row r="121" spans="1:11" x14ac:dyDescent="0.3">
      <c r="A121" s="535" t="s">
        <v>995</v>
      </c>
      <c r="B121" s="535" t="s">
        <v>996</v>
      </c>
      <c r="C121" s="2">
        <v>-1949294.34</v>
      </c>
      <c r="D121" s="2">
        <v>0</v>
      </c>
      <c r="E121" s="2">
        <v>-1949294.34</v>
      </c>
      <c r="F121" s="2">
        <v>1421081.08</v>
      </c>
      <c r="G121" s="2">
        <v>1334838.9099999899</v>
      </c>
      <c r="H121" s="2">
        <v>0</v>
      </c>
      <c r="I121" s="2">
        <v>-1863052.1699999899</v>
      </c>
      <c r="J121" s="2">
        <v>-1863052.1699999899</v>
      </c>
      <c r="K121" s="519" t="str">
        <f t="shared" si="1"/>
        <v>2158000000</v>
      </c>
    </row>
    <row r="122" spans="1:11" x14ac:dyDescent="0.3">
      <c r="A122" s="535" t="s">
        <v>997</v>
      </c>
      <c r="B122" s="535" t="s">
        <v>996</v>
      </c>
      <c r="C122" s="2">
        <v>-1121795.3</v>
      </c>
      <c r="D122" s="2">
        <v>0</v>
      </c>
      <c r="E122" s="2">
        <v>-1121795.3</v>
      </c>
      <c r="F122" s="2">
        <v>11191767.32</v>
      </c>
      <c r="G122" s="2">
        <v>10895709.140000001</v>
      </c>
      <c r="H122" s="2">
        <v>0</v>
      </c>
      <c r="I122" s="2">
        <v>-825737.12</v>
      </c>
      <c r="J122" s="2">
        <v>-825737.12</v>
      </c>
      <c r="K122" s="519" t="str">
        <f t="shared" si="1"/>
        <v>2158000007</v>
      </c>
    </row>
    <row r="123" spans="1:11" x14ac:dyDescent="0.3">
      <c r="A123" s="535" t="s">
        <v>998</v>
      </c>
      <c r="B123" s="535" t="s">
        <v>996</v>
      </c>
      <c r="C123" s="2">
        <v>1121795.3</v>
      </c>
      <c r="D123" s="2">
        <v>0</v>
      </c>
      <c r="E123" s="2">
        <v>1121795.3</v>
      </c>
      <c r="F123" s="2">
        <v>10895709.140000001</v>
      </c>
      <c r="G123" s="2">
        <v>11191767.32</v>
      </c>
      <c r="H123" s="2">
        <v>825737.12</v>
      </c>
      <c r="I123" s="2">
        <v>0</v>
      </c>
      <c r="J123" s="2">
        <v>825737.12</v>
      </c>
      <c r="K123" s="519" t="str">
        <f t="shared" si="1"/>
        <v>2158000008</v>
      </c>
    </row>
    <row r="124" spans="1:11" x14ac:dyDescent="0.3">
      <c r="A124" s="535" t="s">
        <v>999</v>
      </c>
      <c r="B124" s="535" t="s">
        <v>1000</v>
      </c>
      <c r="C124" s="2">
        <v>-45400</v>
      </c>
      <c r="D124" s="2">
        <v>0</v>
      </c>
      <c r="E124" s="2">
        <v>-45400</v>
      </c>
      <c r="F124" s="2">
        <v>388660.799999999</v>
      </c>
      <c r="G124" s="2">
        <v>412760.799999999</v>
      </c>
      <c r="H124" s="2">
        <v>0</v>
      </c>
      <c r="I124" s="2">
        <v>-69500</v>
      </c>
      <c r="J124" s="2">
        <v>-69500</v>
      </c>
      <c r="K124" s="519" t="str">
        <f t="shared" si="1"/>
        <v>2158010000</v>
      </c>
    </row>
    <row r="125" spans="1:11" x14ac:dyDescent="0.3">
      <c r="A125" s="535" t="s">
        <v>1001</v>
      </c>
      <c r="B125" s="535" t="s">
        <v>1002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519" t="str">
        <f t="shared" si="1"/>
        <v>2158040000</v>
      </c>
    </row>
    <row r="126" spans="1:11" x14ac:dyDescent="0.3">
      <c r="A126" s="535" t="s">
        <v>1003</v>
      </c>
      <c r="B126" s="535" t="s">
        <v>1002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519" t="str">
        <f t="shared" si="1"/>
        <v>2158050000</v>
      </c>
    </row>
    <row r="127" spans="1:11" x14ac:dyDescent="0.3">
      <c r="A127" s="535" t="s">
        <v>1004</v>
      </c>
      <c r="B127" s="535" t="s">
        <v>969</v>
      </c>
      <c r="C127" s="2">
        <v>0</v>
      </c>
      <c r="D127" s="2">
        <v>0</v>
      </c>
      <c r="E127" s="2">
        <v>0</v>
      </c>
      <c r="F127" s="2">
        <v>30855.22</v>
      </c>
      <c r="G127" s="2">
        <v>30855.22</v>
      </c>
      <c r="H127" s="2">
        <v>0</v>
      </c>
      <c r="I127" s="2">
        <v>0</v>
      </c>
      <c r="J127" s="2">
        <v>0</v>
      </c>
      <c r="K127" s="519" t="str">
        <f t="shared" si="1"/>
        <v>2158140000</v>
      </c>
    </row>
    <row r="128" spans="1:11" x14ac:dyDescent="0.3">
      <c r="A128" s="535" t="s">
        <v>1005</v>
      </c>
      <c r="B128" s="535" t="s">
        <v>1006</v>
      </c>
      <c r="C128" s="2">
        <v>-12625.41</v>
      </c>
      <c r="D128" s="2">
        <v>0</v>
      </c>
      <c r="E128" s="2">
        <v>-12625.41</v>
      </c>
      <c r="F128" s="2">
        <v>231741.82</v>
      </c>
      <c r="G128" s="2">
        <v>232361.94</v>
      </c>
      <c r="H128" s="2">
        <v>0</v>
      </c>
      <c r="I128" s="2">
        <v>-13245.53</v>
      </c>
      <c r="J128" s="2">
        <v>-13245.53</v>
      </c>
      <c r="K128" s="519" t="str">
        <f t="shared" si="1"/>
        <v>2158160000</v>
      </c>
    </row>
    <row r="129" spans="1:11" x14ac:dyDescent="0.3">
      <c r="A129" s="535" t="s">
        <v>7</v>
      </c>
      <c r="B129" s="535" t="s">
        <v>8</v>
      </c>
      <c r="C129" s="2">
        <v>-427717.65</v>
      </c>
      <c r="D129" s="2">
        <v>0</v>
      </c>
      <c r="E129" s="2">
        <v>-427717.65</v>
      </c>
      <c r="F129" s="2">
        <v>30855.22</v>
      </c>
      <c r="G129" s="2">
        <v>18229.810000000001</v>
      </c>
      <c r="H129" s="2">
        <v>0</v>
      </c>
      <c r="I129" s="2">
        <v>-415092.239999999</v>
      </c>
      <c r="J129" s="2">
        <v>-415092.239999999</v>
      </c>
      <c r="K129" s="519" t="str">
        <f t="shared" si="1"/>
        <v>2158160007</v>
      </c>
    </row>
    <row r="130" spans="1:11" x14ac:dyDescent="0.3">
      <c r="A130" s="535" t="s">
        <v>1007</v>
      </c>
      <c r="B130" s="535" t="s">
        <v>1008</v>
      </c>
      <c r="C130" s="2">
        <v>12625.41</v>
      </c>
      <c r="D130" s="2">
        <v>0</v>
      </c>
      <c r="E130" s="2">
        <v>12625.41</v>
      </c>
      <c r="F130" s="2">
        <v>232361.94</v>
      </c>
      <c r="G130" s="2">
        <v>231741.82</v>
      </c>
      <c r="H130" s="2">
        <v>13245.53</v>
      </c>
      <c r="I130" s="2">
        <v>0</v>
      </c>
      <c r="J130" s="2">
        <v>13245.53</v>
      </c>
      <c r="K130" s="519" t="str">
        <f t="shared" si="1"/>
        <v>2158160008</v>
      </c>
    </row>
    <row r="131" spans="1:11" x14ac:dyDescent="0.3">
      <c r="A131" s="535" t="s">
        <v>1009</v>
      </c>
      <c r="B131" s="535" t="s">
        <v>976</v>
      </c>
      <c r="C131" s="2">
        <v>0</v>
      </c>
      <c r="D131" s="2">
        <v>0</v>
      </c>
      <c r="E131" s="2">
        <v>0</v>
      </c>
      <c r="F131" s="2">
        <v>61710.44</v>
      </c>
      <c r="G131" s="2">
        <v>61710.44</v>
      </c>
      <c r="H131" s="2">
        <v>0</v>
      </c>
      <c r="I131" s="2">
        <v>0</v>
      </c>
      <c r="J131" s="2">
        <v>0</v>
      </c>
      <c r="K131" s="519" t="str">
        <f t="shared" si="1"/>
        <v>2158161000</v>
      </c>
    </row>
    <row r="132" spans="1:11" x14ac:dyDescent="0.3">
      <c r="A132" s="535" t="s">
        <v>1010</v>
      </c>
      <c r="B132" s="535" t="s">
        <v>1011</v>
      </c>
      <c r="C132" s="2">
        <v>0</v>
      </c>
      <c r="D132" s="2">
        <v>0</v>
      </c>
      <c r="E132" s="2">
        <v>0</v>
      </c>
      <c r="F132" s="2">
        <v>207536.359999999</v>
      </c>
      <c r="G132" s="2">
        <v>207536.359999999</v>
      </c>
      <c r="H132" s="2">
        <v>0</v>
      </c>
      <c r="I132" s="2">
        <v>0</v>
      </c>
      <c r="J132" s="2">
        <v>0</v>
      </c>
      <c r="K132" s="519" t="str">
        <f t="shared" ref="K132:K195" si="2">A132</f>
        <v>2158990000</v>
      </c>
    </row>
    <row r="133" spans="1:11" x14ac:dyDescent="0.3">
      <c r="A133" s="535" t="s">
        <v>1012</v>
      </c>
      <c r="B133" s="535" t="s">
        <v>1013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519" t="str">
        <f t="shared" si="2"/>
        <v>2159310000</v>
      </c>
    </row>
    <row r="134" spans="1:11" x14ac:dyDescent="0.3">
      <c r="A134" s="535" t="s">
        <v>1014</v>
      </c>
      <c r="B134" s="535" t="s">
        <v>1015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519" t="str">
        <f t="shared" si="2"/>
        <v>2159980000</v>
      </c>
    </row>
    <row r="135" spans="1:11" x14ac:dyDescent="0.3">
      <c r="A135" s="535" t="s">
        <v>1016</v>
      </c>
      <c r="B135" s="535" t="s">
        <v>983</v>
      </c>
      <c r="C135" s="2">
        <v>-194750.579999999</v>
      </c>
      <c r="D135" s="2">
        <v>0</v>
      </c>
      <c r="E135" s="2">
        <v>-194750.579999999</v>
      </c>
      <c r="F135" s="2">
        <v>5802135.9699999904</v>
      </c>
      <c r="G135" s="2">
        <v>5810532.5499999896</v>
      </c>
      <c r="H135" s="2">
        <v>0</v>
      </c>
      <c r="I135" s="2">
        <v>-203147.16</v>
      </c>
      <c r="J135" s="2">
        <v>-203147.16</v>
      </c>
      <c r="K135" s="519" t="str">
        <f t="shared" si="2"/>
        <v>2159990000</v>
      </c>
    </row>
    <row r="136" spans="1:11" x14ac:dyDescent="0.3">
      <c r="A136" s="535" t="s">
        <v>1017</v>
      </c>
      <c r="B136" s="535" t="s">
        <v>1018</v>
      </c>
      <c r="C136" s="2">
        <v>78</v>
      </c>
      <c r="D136" s="2">
        <v>0</v>
      </c>
      <c r="E136" s="2">
        <v>78</v>
      </c>
      <c r="F136" s="2">
        <v>468</v>
      </c>
      <c r="G136" s="2">
        <v>546</v>
      </c>
      <c r="H136" s="2">
        <v>0</v>
      </c>
      <c r="I136" s="2">
        <v>0</v>
      </c>
      <c r="J136" s="2">
        <v>0</v>
      </c>
      <c r="K136" s="519" t="str">
        <f t="shared" si="2"/>
        <v>2159990006</v>
      </c>
    </row>
    <row r="137" spans="1:11" x14ac:dyDescent="0.3">
      <c r="A137" s="535" t="s">
        <v>1019</v>
      </c>
      <c r="B137" s="535" t="s">
        <v>983</v>
      </c>
      <c r="C137" s="2">
        <v>-78</v>
      </c>
      <c r="D137" s="2">
        <v>0</v>
      </c>
      <c r="E137" s="2">
        <v>-78</v>
      </c>
      <c r="F137" s="2">
        <v>546</v>
      </c>
      <c r="G137" s="2">
        <v>468</v>
      </c>
      <c r="H137" s="2">
        <v>0</v>
      </c>
      <c r="I137" s="2">
        <v>0</v>
      </c>
      <c r="J137" s="2">
        <v>0</v>
      </c>
      <c r="K137" s="519" t="str">
        <f t="shared" si="2"/>
        <v>2159990008</v>
      </c>
    </row>
    <row r="138" spans="1:11" x14ac:dyDescent="0.3">
      <c r="A138" s="535" t="s">
        <v>1020</v>
      </c>
      <c r="B138" s="535" t="s">
        <v>1021</v>
      </c>
      <c r="C138" s="2">
        <v>97.34</v>
      </c>
      <c r="D138" s="2">
        <v>0</v>
      </c>
      <c r="E138" s="2">
        <v>97.34</v>
      </c>
      <c r="F138" s="2">
        <v>672314.32999999903</v>
      </c>
      <c r="G138" s="2">
        <v>677911.67</v>
      </c>
      <c r="H138" s="2">
        <v>0</v>
      </c>
      <c r="I138" s="2">
        <v>-5500</v>
      </c>
      <c r="J138" s="2">
        <v>-5500</v>
      </c>
      <c r="K138" s="519" t="str">
        <f t="shared" si="2"/>
        <v>2160000000</v>
      </c>
    </row>
    <row r="139" spans="1:11" x14ac:dyDescent="0.3">
      <c r="A139" s="535" t="s">
        <v>1022</v>
      </c>
      <c r="B139" s="535" t="s">
        <v>1023</v>
      </c>
      <c r="C139" s="2">
        <v>504.33999999999901</v>
      </c>
      <c r="D139" s="2">
        <v>0</v>
      </c>
      <c r="E139" s="2">
        <v>504.33999999999901</v>
      </c>
      <c r="F139" s="2">
        <v>0</v>
      </c>
      <c r="G139" s="2">
        <v>504.33999999999901</v>
      </c>
      <c r="H139" s="2">
        <v>0</v>
      </c>
      <c r="I139" s="2">
        <v>0</v>
      </c>
      <c r="J139" s="2">
        <v>0</v>
      </c>
      <c r="K139" s="519" t="str">
        <f t="shared" si="2"/>
        <v>2160000006</v>
      </c>
    </row>
    <row r="140" spans="1:11" x14ac:dyDescent="0.3">
      <c r="A140" s="535" t="s">
        <v>1024</v>
      </c>
      <c r="B140" s="535" t="s">
        <v>1021</v>
      </c>
      <c r="C140" s="2">
        <v>-504.33999999999901</v>
      </c>
      <c r="D140" s="2">
        <v>0</v>
      </c>
      <c r="E140" s="2">
        <v>-504.33999999999901</v>
      </c>
      <c r="F140" s="2">
        <v>504.33999999999901</v>
      </c>
      <c r="G140" s="2">
        <v>0</v>
      </c>
      <c r="H140" s="2">
        <v>0</v>
      </c>
      <c r="I140" s="2">
        <v>0</v>
      </c>
      <c r="J140" s="2">
        <v>0</v>
      </c>
      <c r="K140" s="519" t="str">
        <f t="shared" si="2"/>
        <v>2160000008</v>
      </c>
    </row>
    <row r="141" spans="1:11" x14ac:dyDescent="0.3">
      <c r="A141" s="535" t="s">
        <v>1025</v>
      </c>
      <c r="B141" s="535" t="s">
        <v>1026</v>
      </c>
      <c r="C141" s="2">
        <v>0</v>
      </c>
      <c r="D141" s="2">
        <v>0</v>
      </c>
      <c r="E141" s="2">
        <v>0</v>
      </c>
      <c r="F141" s="2">
        <v>6955</v>
      </c>
      <c r="G141" s="2">
        <v>6955</v>
      </c>
      <c r="H141" s="2">
        <v>0</v>
      </c>
      <c r="I141" s="2">
        <v>0</v>
      </c>
      <c r="J141" s="2">
        <v>0</v>
      </c>
      <c r="K141" s="519" t="str">
        <f t="shared" si="2"/>
        <v>2162200000</v>
      </c>
    </row>
    <row r="142" spans="1:11" x14ac:dyDescent="0.3">
      <c r="A142" s="535" t="s">
        <v>1027</v>
      </c>
      <c r="B142" s="535" t="s">
        <v>1028</v>
      </c>
      <c r="C142" s="2">
        <v>-129855</v>
      </c>
      <c r="D142" s="2">
        <v>0</v>
      </c>
      <c r="E142" s="2">
        <v>-129855</v>
      </c>
      <c r="F142" s="2">
        <v>3740017</v>
      </c>
      <c r="G142" s="2">
        <v>3558969</v>
      </c>
      <c r="H142" s="2">
        <v>51193</v>
      </c>
      <c r="I142" s="2">
        <v>0</v>
      </c>
      <c r="J142" s="2">
        <v>51193</v>
      </c>
      <c r="K142" s="519" t="str">
        <f t="shared" si="2"/>
        <v>2201010000</v>
      </c>
    </row>
    <row r="143" spans="1:11" x14ac:dyDescent="0.3">
      <c r="A143" s="535" t="s">
        <v>1813</v>
      </c>
      <c r="B143" s="535" t="s">
        <v>1814</v>
      </c>
      <c r="C143" s="2">
        <v>0</v>
      </c>
      <c r="D143" s="2">
        <v>0</v>
      </c>
      <c r="E143" s="2">
        <v>0</v>
      </c>
      <c r="F143" s="2">
        <v>2138622</v>
      </c>
      <c r="G143" s="2">
        <v>2087429</v>
      </c>
      <c r="H143" s="2">
        <v>51193</v>
      </c>
      <c r="I143" s="2">
        <v>0</v>
      </c>
      <c r="J143" s="2">
        <v>51193</v>
      </c>
      <c r="K143" s="519" t="str">
        <f t="shared" si="2"/>
        <v>2201010006</v>
      </c>
    </row>
    <row r="144" spans="1:11" x14ac:dyDescent="0.3">
      <c r="A144" s="535" t="s">
        <v>1815</v>
      </c>
      <c r="B144" s="535" t="s">
        <v>1028</v>
      </c>
      <c r="C144" s="2">
        <v>0</v>
      </c>
      <c r="D144" s="2">
        <v>0</v>
      </c>
      <c r="E144" s="2">
        <v>0</v>
      </c>
      <c r="F144" s="2">
        <v>2087429</v>
      </c>
      <c r="G144" s="2">
        <v>2138622</v>
      </c>
      <c r="H144" s="2">
        <v>0</v>
      </c>
      <c r="I144" s="2">
        <v>-51193</v>
      </c>
      <c r="J144" s="2">
        <v>-51193</v>
      </c>
      <c r="K144" s="519" t="str">
        <f t="shared" si="2"/>
        <v>2201010008</v>
      </c>
    </row>
    <row r="145" spans="1:11" x14ac:dyDescent="0.3">
      <c r="A145" s="535" t="s">
        <v>1029</v>
      </c>
      <c r="B145" s="535" t="s">
        <v>1030</v>
      </c>
      <c r="C145" s="2">
        <v>-989216</v>
      </c>
      <c r="D145" s="2">
        <v>0</v>
      </c>
      <c r="E145" s="2">
        <v>-989216</v>
      </c>
      <c r="F145" s="2">
        <v>12127492</v>
      </c>
      <c r="G145" s="2">
        <v>12397413</v>
      </c>
      <c r="H145" s="2">
        <v>0</v>
      </c>
      <c r="I145" s="2">
        <v>-1259137</v>
      </c>
      <c r="J145" s="2">
        <v>-1259137</v>
      </c>
      <c r="K145" s="519" t="str">
        <f t="shared" si="2"/>
        <v>2201030000</v>
      </c>
    </row>
    <row r="146" spans="1:11" x14ac:dyDescent="0.3">
      <c r="A146" s="535" t="s">
        <v>1031</v>
      </c>
      <c r="B146" s="535" t="s">
        <v>1032</v>
      </c>
      <c r="C146" s="2">
        <v>20</v>
      </c>
      <c r="D146" s="2">
        <v>0</v>
      </c>
      <c r="E146" s="2">
        <v>20</v>
      </c>
      <c r="F146" s="2">
        <v>47005382</v>
      </c>
      <c r="G146" s="2">
        <v>47005402</v>
      </c>
      <c r="H146" s="2">
        <v>0</v>
      </c>
      <c r="I146" s="2">
        <v>0</v>
      </c>
      <c r="J146" s="2">
        <v>0</v>
      </c>
      <c r="K146" s="519" t="str">
        <f t="shared" si="2"/>
        <v>2201040000</v>
      </c>
    </row>
    <row r="147" spans="1:11" x14ac:dyDescent="0.3">
      <c r="A147" s="535" t="s">
        <v>1033</v>
      </c>
      <c r="B147" s="535" t="s">
        <v>1034</v>
      </c>
      <c r="C147" s="2">
        <v>20</v>
      </c>
      <c r="D147" s="2">
        <v>0</v>
      </c>
      <c r="E147" s="2">
        <v>20</v>
      </c>
      <c r="F147" s="2">
        <v>0</v>
      </c>
      <c r="G147" s="2">
        <v>20</v>
      </c>
      <c r="H147" s="2">
        <v>0</v>
      </c>
      <c r="I147" s="2">
        <v>0</v>
      </c>
      <c r="J147" s="2">
        <v>0</v>
      </c>
      <c r="K147" s="519" t="str">
        <f t="shared" si="2"/>
        <v>2201040006</v>
      </c>
    </row>
    <row r="148" spans="1:11" x14ac:dyDescent="0.3">
      <c r="A148" s="535" t="s">
        <v>1035</v>
      </c>
      <c r="B148" s="535" t="s">
        <v>1032</v>
      </c>
      <c r="C148" s="2">
        <v>-20</v>
      </c>
      <c r="D148" s="2">
        <v>0</v>
      </c>
      <c r="E148" s="2">
        <v>-20</v>
      </c>
      <c r="F148" s="2">
        <v>20</v>
      </c>
      <c r="G148" s="2">
        <v>0</v>
      </c>
      <c r="H148" s="2">
        <v>0</v>
      </c>
      <c r="I148" s="2">
        <v>0</v>
      </c>
      <c r="J148" s="2">
        <v>0</v>
      </c>
      <c r="K148" s="519" t="str">
        <f t="shared" si="2"/>
        <v>2201040008</v>
      </c>
    </row>
    <row r="149" spans="1:11" x14ac:dyDescent="0.3">
      <c r="A149" s="535" t="s">
        <v>1036</v>
      </c>
      <c r="B149" s="535" t="s">
        <v>1037</v>
      </c>
      <c r="C149" s="2">
        <v>-3695221.89</v>
      </c>
      <c r="D149" s="2">
        <v>0</v>
      </c>
      <c r="E149" s="2">
        <v>-3695221.89</v>
      </c>
      <c r="F149" s="2">
        <v>52651569.759999901</v>
      </c>
      <c r="G149" s="2">
        <v>53024847.719999902</v>
      </c>
      <c r="H149" s="2">
        <v>0</v>
      </c>
      <c r="I149" s="2">
        <v>-4068499.85</v>
      </c>
      <c r="J149" s="2">
        <v>-4068499.85</v>
      </c>
      <c r="K149" s="519" t="str">
        <f t="shared" si="2"/>
        <v>2202010000</v>
      </c>
    </row>
    <row r="150" spans="1:11" x14ac:dyDescent="0.3">
      <c r="A150" s="535" t="s">
        <v>1038</v>
      </c>
      <c r="B150" s="535" t="s">
        <v>1039</v>
      </c>
      <c r="C150" s="2">
        <v>0</v>
      </c>
      <c r="D150" s="2">
        <v>0</v>
      </c>
      <c r="E150" s="2">
        <v>0</v>
      </c>
      <c r="F150" s="2">
        <v>782264</v>
      </c>
      <c r="G150" s="2">
        <v>782264</v>
      </c>
      <c r="H150" s="2">
        <v>0</v>
      </c>
      <c r="I150" s="2">
        <v>0</v>
      </c>
      <c r="J150" s="2">
        <v>0</v>
      </c>
      <c r="K150" s="519" t="str">
        <f t="shared" si="2"/>
        <v>2204010000</v>
      </c>
    </row>
    <row r="151" spans="1:11" x14ac:dyDescent="0.3">
      <c r="A151" s="535" t="s">
        <v>1040</v>
      </c>
      <c r="B151" s="535" t="s">
        <v>1041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519" t="str">
        <f t="shared" si="2"/>
        <v>2204050000</v>
      </c>
    </row>
    <row r="152" spans="1:11" x14ac:dyDescent="0.3">
      <c r="A152" s="535" t="s">
        <v>1042</v>
      </c>
      <c r="B152" s="535" t="s">
        <v>1043</v>
      </c>
      <c r="C152" s="2">
        <v>-1142.4000000000001</v>
      </c>
      <c r="D152" s="2">
        <v>0</v>
      </c>
      <c r="E152" s="2">
        <v>-1142.4000000000001</v>
      </c>
      <c r="F152" s="2">
        <v>5712</v>
      </c>
      <c r="G152" s="2">
        <v>4569.6000000000004</v>
      </c>
      <c r="H152" s="2">
        <v>0</v>
      </c>
      <c r="I152" s="2">
        <v>0</v>
      </c>
      <c r="J152" s="2">
        <v>0</v>
      </c>
      <c r="K152" s="519" t="str">
        <f t="shared" si="2"/>
        <v>2204060000</v>
      </c>
    </row>
    <row r="153" spans="1:11" x14ac:dyDescent="0.3">
      <c r="A153" s="535" t="s">
        <v>1044</v>
      </c>
      <c r="B153" s="535" t="s">
        <v>1045</v>
      </c>
      <c r="C153" s="2">
        <v>-66731</v>
      </c>
      <c r="D153" s="2">
        <v>0</v>
      </c>
      <c r="E153" s="2">
        <v>-66731</v>
      </c>
      <c r="F153" s="2">
        <v>1647158</v>
      </c>
      <c r="G153" s="2">
        <v>1659556</v>
      </c>
      <c r="H153" s="2">
        <v>0</v>
      </c>
      <c r="I153" s="2">
        <v>-79129</v>
      </c>
      <c r="J153" s="2">
        <v>-79129</v>
      </c>
      <c r="K153" s="519" t="str">
        <f t="shared" si="2"/>
        <v>2204070000</v>
      </c>
    </row>
    <row r="154" spans="1:11" x14ac:dyDescent="0.3">
      <c r="A154" s="535" t="s">
        <v>1046</v>
      </c>
      <c r="B154" s="535" t="s">
        <v>1047</v>
      </c>
      <c r="C154" s="2">
        <v>-4433987.0999999903</v>
      </c>
      <c r="D154" s="2">
        <v>0</v>
      </c>
      <c r="E154" s="2">
        <v>-4433987.0999999903</v>
      </c>
      <c r="F154" s="2">
        <v>79686395.299999893</v>
      </c>
      <c r="G154" s="2">
        <v>78945774.349999905</v>
      </c>
      <c r="H154" s="2">
        <v>0</v>
      </c>
      <c r="I154" s="2">
        <v>-3693366.1499999901</v>
      </c>
      <c r="J154" s="2">
        <v>-3693366.1499999901</v>
      </c>
      <c r="K154" s="519" t="str">
        <f t="shared" si="2"/>
        <v>2211000000</v>
      </c>
    </row>
    <row r="155" spans="1:11" x14ac:dyDescent="0.3">
      <c r="A155" s="535" t="s">
        <v>1048</v>
      </c>
      <c r="B155" s="535" t="s">
        <v>1049</v>
      </c>
      <c r="C155" s="2">
        <v>-93.6099999999999</v>
      </c>
      <c r="D155" s="2">
        <v>0</v>
      </c>
      <c r="E155" s="2">
        <v>-93.6099999999999</v>
      </c>
      <c r="F155" s="2">
        <v>154146.799999999</v>
      </c>
      <c r="G155" s="2">
        <v>155318.19</v>
      </c>
      <c r="H155" s="2">
        <v>0</v>
      </c>
      <c r="I155" s="2">
        <v>-1265</v>
      </c>
      <c r="J155" s="2">
        <v>-1265</v>
      </c>
      <c r="K155" s="519" t="str">
        <f t="shared" si="2"/>
        <v>2211020000</v>
      </c>
    </row>
    <row r="156" spans="1:11" x14ac:dyDescent="0.3">
      <c r="A156" s="535" t="s">
        <v>1050</v>
      </c>
      <c r="B156" s="535" t="s">
        <v>1051</v>
      </c>
      <c r="C156" s="2">
        <v>3213635.1699999901</v>
      </c>
      <c r="D156" s="2">
        <v>0</v>
      </c>
      <c r="E156" s="2">
        <v>3213635.1699999901</v>
      </c>
      <c r="F156" s="2">
        <v>31189653.329999901</v>
      </c>
      <c r="G156" s="2">
        <v>32620867.68</v>
      </c>
      <c r="H156" s="2">
        <v>1782420.82</v>
      </c>
      <c r="I156" s="2">
        <v>0</v>
      </c>
      <c r="J156" s="2">
        <v>1782420.82</v>
      </c>
      <c r="K156" s="519" t="str">
        <f t="shared" si="2"/>
        <v>2211100000</v>
      </c>
    </row>
    <row r="157" spans="1:11" x14ac:dyDescent="0.3">
      <c r="A157" s="535" t="s">
        <v>1052</v>
      </c>
      <c r="B157" s="535" t="s">
        <v>1053</v>
      </c>
      <c r="C157" s="2">
        <v>93.6099999999999</v>
      </c>
      <c r="D157" s="2">
        <v>0</v>
      </c>
      <c r="E157" s="2">
        <v>93.6099999999999</v>
      </c>
      <c r="F157" s="2">
        <v>155318.19</v>
      </c>
      <c r="G157" s="2">
        <v>154146.799999999</v>
      </c>
      <c r="H157" s="2">
        <v>1265</v>
      </c>
      <c r="I157" s="2">
        <v>0</v>
      </c>
      <c r="J157" s="2">
        <v>1265</v>
      </c>
      <c r="K157" s="519" t="str">
        <f t="shared" si="2"/>
        <v>2211110000</v>
      </c>
    </row>
    <row r="158" spans="1:11" x14ac:dyDescent="0.3">
      <c r="A158" s="535" t="s">
        <v>1054</v>
      </c>
      <c r="B158" s="535" t="s">
        <v>1055</v>
      </c>
      <c r="C158" s="2">
        <v>0</v>
      </c>
      <c r="D158" s="2">
        <v>0</v>
      </c>
      <c r="E158" s="2">
        <v>0</v>
      </c>
      <c r="F158" s="2">
        <v>78441895.790000007</v>
      </c>
      <c r="G158" s="2">
        <v>78441895.790000007</v>
      </c>
      <c r="H158" s="2">
        <v>0</v>
      </c>
      <c r="I158" s="2">
        <v>0</v>
      </c>
      <c r="J158" s="2">
        <v>0</v>
      </c>
      <c r="K158" s="519" t="str">
        <f t="shared" si="2"/>
        <v>2211990000</v>
      </c>
    </row>
    <row r="159" spans="1:11" x14ac:dyDescent="0.3">
      <c r="A159" s="535" t="s">
        <v>1056</v>
      </c>
      <c r="B159" s="535" t="s">
        <v>1057</v>
      </c>
      <c r="C159" s="2">
        <v>0</v>
      </c>
      <c r="D159" s="2">
        <v>0</v>
      </c>
      <c r="E159" s="2">
        <v>0</v>
      </c>
      <c r="F159" s="2">
        <v>139130.609999999</v>
      </c>
      <c r="G159" s="2">
        <v>139130.609999999</v>
      </c>
      <c r="H159" s="2">
        <v>0</v>
      </c>
      <c r="I159" s="2">
        <v>0</v>
      </c>
      <c r="J159" s="2">
        <v>0</v>
      </c>
      <c r="K159" s="519" t="str">
        <f t="shared" si="2"/>
        <v>2391000000</v>
      </c>
    </row>
    <row r="160" spans="1:11" x14ac:dyDescent="0.3">
      <c r="A160" s="535" t="s">
        <v>1058</v>
      </c>
      <c r="B160" s="535" t="s">
        <v>1059</v>
      </c>
      <c r="C160" s="2">
        <v>-3388677.5699999901</v>
      </c>
      <c r="D160" s="2">
        <v>0</v>
      </c>
      <c r="E160" s="2">
        <v>-3388677.5699999901</v>
      </c>
      <c r="F160" s="2">
        <v>100500130.04000001</v>
      </c>
      <c r="G160" s="2">
        <v>100912499.349999</v>
      </c>
      <c r="H160" s="2">
        <v>0</v>
      </c>
      <c r="I160" s="2">
        <v>-3801046.8799999901</v>
      </c>
      <c r="J160" s="2">
        <v>-3801046.8799999901</v>
      </c>
      <c r="K160" s="519" t="str">
        <f t="shared" si="2"/>
        <v>2393000000</v>
      </c>
    </row>
    <row r="161" spans="1:11" x14ac:dyDescent="0.3">
      <c r="A161" s="535" t="s">
        <v>1060</v>
      </c>
      <c r="B161" s="535" t="s">
        <v>1059</v>
      </c>
      <c r="C161" s="2">
        <v>-41081.489999999903</v>
      </c>
      <c r="D161" s="2">
        <v>0</v>
      </c>
      <c r="E161" s="2">
        <v>-41081.489999999903</v>
      </c>
      <c r="F161" s="2">
        <v>3996149.1899999902</v>
      </c>
      <c r="G161" s="2">
        <v>3996006.72</v>
      </c>
      <c r="H161" s="2">
        <v>0</v>
      </c>
      <c r="I161" s="2">
        <v>-40939.019999999902</v>
      </c>
      <c r="J161" s="2">
        <v>-40939.019999999902</v>
      </c>
      <c r="K161" s="519" t="str">
        <f t="shared" si="2"/>
        <v>2393010000</v>
      </c>
    </row>
    <row r="162" spans="1:11" x14ac:dyDescent="0.3">
      <c r="A162" s="535" t="s">
        <v>1061</v>
      </c>
      <c r="B162" s="535" t="s">
        <v>1062</v>
      </c>
      <c r="C162" s="2">
        <v>-16739.36</v>
      </c>
      <c r="D162" s="2">
        <v>0</v>
      </c>
      <c r="E162" s="2">
        <v>-16739.36</v>
      </c>
      <c r="F162" s="2">
        <v>42906.720000000001</v>
      </c>
      <c r="G162" s="2">
        <v>46558.75</v>
      </c>
      <c r="H162" s="2">
        <v>0</v>
      </c>
      <c r="I162" s="2">
        <v>-20391.389999999901</v>
      </c>
      <c r="J162" s="2">
        <v>-20391.389999999901</v>
      </c>
      <c r="K162" s="519" t="str">
        <f t="shared" si="2"/>
        <v>2393040000</v>
      </c>
    </row>
    <row r="163" spans="1:11" x14ac:dyDescent="0.3">
      <c r="A163" s="535" t="s">
        <v>1063</v>
      </c>
      <c r="B163" s="535" t="s">
        <v>1064</v>
      </c>
      <c r="C163" s="2">
        <v>0</v>
      </c>
      <c r="D163" s="2">
        <v>0</v>
      </c>
      <c r="E163" s="2">
        <v>0</v>
      </c>
      <c r="F163" s="2">
        <v>149559373.44</v>
      </c>
      <c r="G163" s="2">
        <v>149559373.44</v>
      </c>
      <c r="H163" s="2">
        <v>0</v>
      </c>
      <c r="I163" s="2">
        <v>0</v>
      </c>
      <c r="J163" s="2">
        <v>0</v>
      </c>
      <c r="K163" s="519" t="str">
        <f t="shared" si="2"/>
        <v>2393990000</v>
      </c>
    </row>
    <row r="164" spans="1:11" x14ac:dyDescent="0.3">
      <c r="A164" s="535" t="s">
        <v>1065</v>
      </c>
      <c r="B164" s="535" t="s">
        <v>1066</v>
      </c>
      <c r="C164" s="2">
        <v>2575</v>
      </c>
      <c r="D164" s="2">
        <v>0</v>
      </c>
      <c r="E164" s="2">
        <v>2575</v>
      </c>
      <c r="F164" s="2">
        <v>737686.31999999902</v>
      </c>
      <c r="G164" s="2">
        <v>727926.31999999902</v>
      </c>
      <c r="H164" s="2">
        <v>12335</v>
      </c>
      <c r="I164" s="2">
        <v>0</v>
      </c>
      <c r="J164" s="2">
        <v>12335</v>
      </c>
      <c r="K164" s="519" t="str">
        <f t="shared" si="2"/>
        <v>2394000000</v>
      </c>
    </row>
    <row r="165" spans="1:11" x14ac:dyDescent="0.3">
      <c r="A165" s="535" t="s">
        <v>1067</v>
      </c>
      <c r="B165" s="535" t="s">
        <v>1068</v>
      </c>
      <c r="C165" s="2">
        <v>306862.63</v>
      </c>
      <c r="D165" s="2">
        <v>0</v>
      </c>
      <c r="E165" s="2">
        <v>306862.63</v>
      </c>
      <c r="F165" s="2">
        <v>110664.89</v>
      </c>
      <c r="G165" s="2">
        <v>126274.62</v>
      </c>
      <c r="H165" s="2">
        <v>291252.90000000002</v>
      </c>
      <c r="I165" s="2">
        <v>0</v>
      </c>
      <c r="J165" s="2">
        <v>291252.90000000002</v>
      </c>
      <c r="K165" s="519" t="str">
        <f t="shared" si="2"/>
        <v>2394050000</v>
      </c>
    </row>
    <row r="166" spans="1:11" x14ac:dyDescent="0.3">
      <c r="A166" s="536" t="s">
        <v>1069</v>
      </c>
      <c r="B166" s="535" t="s">
        <v>1070</v>
      </c>
      <c r="C166" s="2">
        <v>0</v>
      </c>
      <c r="D166" s="2">
        <v>0</v>
      </c>
      <c r="E166" s="2">
        <v>0</v>
      </c>
      <c r="F166" s="2">
        <v>306467.84000000003</v>
      </c>
      <c r="G166" s="2">
        <v>306467.84000000003</v>
      </c>
      <c r="H166" s="2">
        <v>0</v>
      </c>
      <c r="I166" s="2">
        <v>0</v>
      </c>
      <c r="J166" s="2">
        <v>0</v>
      </c>
      <c r="K166" s="519" t="str">
        <f t="shared" si="2"/>
        <v>2394970000</v>
      </c>
    </row>
    <row r="167" spans="1:11" x14ac:dyDescent="0.3">
      <c r="A167" s="536" t="s">
        <v>1071</v>
      </c>
      <c r="B167" s="535" t="s">
        <v>1072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519" t="str">
        <f t="shared" si="2"/>
        <v>2394980000</v>
      </c>
    </row>
    <row r="168" spans="1:11" x14ac:dyDescent="0.3">
      <c r="A168" s="536" t="s">
        <v>1073</v>
      </c>
      <c r="B168" s="535" t="s">
        <v>1074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519" t="str">
        <f t="shared" si="2"/>
        <v>2394990000</v>
      </c>
    </row>
    <row r="169" spans="1:11" x14ac:dyDescent="0.3">
      <c r="A169" s="536" t="s">
        <v>9</v>
      </c>
      <c r="B169" s="535" t="s">
        <v>1075</v>
      </c>
      <c r="C169" s="2">
        <v>-3977886.29999999</v>
      </c>
      <c r="D169" s="2">
        <v>0</v>
      </c>
      <c r="E169" s="2">
        <v>-3977886.29999999</v>
      </c>
      <c r="F169" s="2">
        <v>7955846.1799999904</v>
      </c>
      <c r="G169" s="2">
        <v>8031649.2199999904</v>
      </c>
      <c r="H169" s="2">
        <v>0</v>
      </c>
      <c r="I169" s="2">
        <v>-4053689.3399999901</v>
      </c>
      <c r="J169" s="2">
        <v>-4053689.3399999901</v>
      </c>
      <c r="K169" s="519" t="str">
        <f t="shared" si="2"/>
        <v>2397000000</v>
      </c>
    </row>
    <row r="170" spans="1:11" x14ac:dyDescent="0.3">
      <c r="A170" s="536" t="s">
        <v>10</v>
      </c>
      <c r="B170" s="535" t="s">
        <v>1076</v>
      </c>
      <c r="C170" s="2">
        <v>0</v>
      </c>
      <c r="D170" s="2">
        <v>0</v>
      </c>
      <c r="E170" s="2">
        <v>0</v>
      </c>
      <c r="F170" s="2">
        <v>3867181.39</v>
      </c>
      <c r="G170" s="2">
        <v>3867181.39</v>
      </c>
      <c r="H170" s="2">
        <v>0</v>
      </c>
      <c r="I170" s="2">
        <v>0</v>
      </c>
      <c r="J170" s="2">
        <v>0</v>
      </c>
      <c r="K170" s="519" t="str">
        <f t="shared" si="2"/>
        <v>2397010000</v>
      </c>
    </row>
    <row r="171" spans="1:11" x14ac:dyDescent="0.3">
      <c r="A171" s="536" t="s">
        <v>1825</v>
      </c>
      <c r="B171" s="535" t="s">
        <v>1826</v>
      </c>
      <c r="C171" s="2">
        <v>0</v>
      </c>
      <c r="D171" s="2">
        <v>0</v>
      </c>
      <c r="E171" s="2">
        <v>0</v>
      </c>
      <c r="F171" s="2">
        <v>1173005.77</v>
      </c>
      <c r="G171" s="2">
        <v>1173005.77</v>
      </c>
      <c r="H171" s="2">
        <v>0</v>
      </c>
      <c r="I171" s="2">
        <v>0</v>
      </c>
      <c r="J171" s="2">
        <v>0</v>
      </c>
      <c r="K171" s="519" t="str">
        <f t="shared" si="2"/>
        <v>2397020000</v>
      </c>
    </row>
    <row r="172" spans="1:11" x14ac:dyDescent="0.3">
      <c r="A172" s="536" t="s">
        <v>11</v>
      </c>
      <c r="B172" s="535" t="s">
        <v>1077</v>
      </c>
      <c r="C172" s="2">
        <v>-241071.84</v>
      </c>
      <c r="D172" s="2">
        <v>0</v>
      </c>
      <c r="E172" s="2">
        <v>-241071.84</v>
      </c>
      <c r="F172" s="2">
        <v>277074.84000000003</v>
      </c>
      <c r="G172" s="2">
        <v>191359.929999999</v>
      </c>
      <c r="H172" s="2">
        <v>0</v>
      </c>
      <c r="I172" s="2">
        <v>-155356.929999999</v>
      </c>
      <c r="J172" s="2">
        <v>-155356.929999999</v>
      </c>
      <c r="K172" s="519" t="str">
        <f t="shared" si="2"/>
        <v>2397030000</v>
      </c>
    </row>
    <row r="173" spans="1:11" x14ac:dyDescent="0.3">
      <c r="A173" s="535" t="s">
        <v>12</v>
      </c>
      <c r="B173" s="535" t="s">
        <v>1078</v>
      </c>
      <c r="C173" s="2">
        <v>-2463866.27999999</v>
      </c>
      <c r="D173" s="2">
        <v>0</v>
      </c>
      <c r="E173" s="2">
        <v>-2463866.27999999</v>
      </c>
      <c r="F173" s="2">
        <v>7654343.54</v>
      </c>
      <c r="G173" s="2">
        <v>7450780.0999999903</v>
      </c>
      <c r="H173" s="2">
        <v>0</v>
      </c>
      <c r="I173" s="2">
        <v>-2260302.8399999901</v>
      </c>
      <c r="J173" s="2">
        <v>-2260302.8399999901</v>
      </c>
      <c r="K173" s="519" t="str">
        <f t="shared" si="2"/>
        <v>2397040000</v>
      </c>
    </row>
    <row r="174" spans="1:11" x14ac:dyDescent="0.3">
      <c r="A174" s="535" t="s">
        <v>1827</v>
      </c>
      <c r="B174" s="535" t="s">
        <v>1828</v>
      </c>
      <c r="C174" s="2">
        <v>0</v>
      </c>
      <c r="D174" s="2">
        <v>0</v>
      </c>
      <c r="E174" s="2">
        <v>0</v>
      </c>
      <c r="F174" s="2">
        <v>2017973.06</v>
      </c>
      <c r="G174" s="2">
        <v>2017973.06</v>
      </c>
      <c r="H174" s="2">
        <v>0</v>
      </c>
      <c r="I174" s="2">
        <v>0</v>
      </c>
      <c r="J174" s="2">
        <v>0</v>
      </c>
      <c r="K174" s="519" t="str">
        <f t="shared" si="2"/>
        <v>2397060000</v>
      </c>
    </row>
    <row r="175" spans="1:11" x14ac:dyDescent="0.3">
      <c r="A175" s="535" t="s">
        <v>13</v>
      </c>
      <c r="B175" s="535" t="s">
        <v>1079</v>
      </c>
      <c r="C175" s="2">
        <v>-6603848.5800000001</v>
      </c>
      <c r="D175" s="2">
        <v>0</v>
      </c>
      <c r="E175" s="2">
        <v>-6603848.5800000001</v>
      </c>
      <c r="F175" s="2">
        <v>0</v>
      </c>
      <c r="G175" s="2">
        <v>0</v>
      </c>
      <c r="H175" s="2">
        <v>0</v>
      </c>
      <c r="I175" s="2">
        <v>-6603848.5800000001</v>
      </c>
      <c r="J175" s="2">
        <v>-6603848.5800000001</v>
      </c>
      <c r="K175" s="519" t="str">
        <f t="shared" si="2"/>
        <v>2397990000</v>
      </c>
    </row>
    <row r="176" spans="1:11" x14ac:dyDescent="0.3">
      <c r="A176" s="535" t="s">
        <v>1080</v>
      </c>
      <c r="B176" s="535" t="s">
        <v>1081</v>
      </c>
      <c r="C176" s="2">
        <v>-250.819999999999</v>
      </c>
      <c r="D176" s="2">
        <v>0</v>
      </c>
      <c r="E176" s="2">
        <v>-250.819999999999</v>
      </c>
      <c r="F176" s="2">
        <v>105196.16</v>
      </c>
      <c r="G176" s="2">
        <v>104831.64</v>
      </c>
      <c r="H176" s="2">
        <v>113.7</v>
      </c>
      <c r="I176" s="2">
        <v>0</v>
      </c>
      <c r="J176" s="2">
        <v>113.7</v>
      </c>
      <c r="K176" s="519" t="str">
        <f t="shared" si="2"/>
        <v>2399000000</v>
      </c>
    </row>
    <row r="177" spans="1:11" x14ac:dyDescent="0.3">
      <c r="A177" s="535" t="s">
        <v>1082</v>
      </c>
      <c r="B177" s="535" t="s">
        <v>1083</v>
      </c>
      <c r="C177" s="2">
        <v>46.68</v>
      </c>
      <c r="D177" s="2">
        <v>0</v>
      </c>
      <c r="E177" s="2">
        <v>46.68</v>
      </c>
      <c r="F177" s="2">
        <v>1143.0999999999899</v>
      </c>
      <c r="G177" s="2">
        <v>957.48</v>
      </c>
      <c r="H177" s="2">
        <v>232.3</v>
      </c>
      <c r="I177" s="2">
        <v>0</v>
      </c>
      <c r="J177" s="2">
        <v>232.3</v>
      </c>
      <c r="K177" s="519" t="str">
        <f t="shared" si="2"/>
        <v>2399000006</v>
      </c>
    </row>
    <row r="178" spans="1:11" x14ac:dyDescent="0.3">
      <c r="A178" s="535" t="s">
        <v>1084</v>
      </c>
      <c r="B178" s="535" t="s">
        <v>1081</v>
      </c>
      <c r="C178" s="2">
        <v>-46.68</v>
      </c>
      <c r="D178" s="2">
        <v>0</v>
      </c>
      <c r="E178" s="2">
        <v>-46.68</v>
      </c>
      <c r="F178" s="2">
        <v>957.48</v>
      </c>
      <c r="G178" s="2">
        <v>1143.0999999999899</v>
      </c>
      <c r="H178" s="2">
        <v>0</v>
      </c>
      <c r="I178" s="2">
        <v>-232.3</v>
      </c>
      <c r="J178" s="2">
        <v>-232.3</v>
      </c>
      <c r="K178" s="519" t="str">
        <f t="shared" si="2"/>
        <v>2399000008</v>
      </c>
    </row>
    <row r="179" spans="1:11" x14ac:dyDescent="0.3">
      <c r="A179" s="535" t="s">
        <v>1085</v>
      </c>
      <c r="B179" s="535" t="s">
        <v>1086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519" t="str">
        <f t="shared" si="2"/>
        <v>2399040000</v>
      </c>
    </row>
    <row r="180" spans="1:11" x14ac:dyDescent="0.3">
      <c r="A180" s="535" t="s">
        <v>1087</v>
      </c>
      <c r="B180" s="535" t="s">
        <v>1088</v>
      </c>
      <c r="C180" s="2">
        <v>914.48</v>
      </c>
      <c r="D180" s="2">
        <v>0</v>
      </c>
      <c r="E180" s="2">
        <v>914.48</v>
      </c>
      <c r="F180" s="2">
        <v>13184.2</v>
      </c>
      <c r="G180" s="2">
        <v>14098.68</v>
      </c>
      <c r="H180" s="2">
        <v>0</v>
      </c>
      <c r="I180" s="2">
        <v>0</v>
      </c>
      <c r="J180" s="2">
        <v>0</v>
      </c>
      <c r="K180" s="519" t="str">
        <f t="shared" si="2"/>
        <v>2399990000</v>
      </c>
    </row>
    <row r="181" spans="1:11" x14ac:dyDescent="0.3">
      <c r="A181" s="535" t="s">
        <v>1089</v>
      </c>
      <c r="B181" s="535" t="s">
        <v>1090</v>
      </c>
      <c r="C181" s="2">
        <v>914.48</v>
      </c>
      <c r="D181" s="2">
        <v>0</v>
      </c>
      <c r="E181" s="2">
        <v>914.48</v>
      </c>
      <c r="F181" s="2">
        <v>18033.48</v>
      </c>
      <c r="G181" s="2">
        <v>18947.959999999901</v>
      </c>
      <c r="H181" s="2">
        <v>0</v>
      </c>
      <c r="I181" s="2">
        <v>0</v>
      </c>
      <c r="J181" s="2">
        <v>0</v>
      </c>
      <c r="K181" s="519" t="str">
        <f t="shared" si="2"/>
        <v>2399990006</v>
      </c>
    </row>
    <row r="182" spans="1:11" x14ac:dyDescent="0.3">
      <c r="A182" s="535" t="s">
        <v>1091</v>
      </c>
      <c r="B182" s="535" t="s">
        <v>1088</v>
      </c>
      <c r="C182" s="2">
        <v>-914.48</v>
      </c>
      <c r="D182" s="2">
        <v>0</v>
      </c>
      <c r="E182" s="2">
        <v>-914.48</v>
      </c>
      <c r="F182" s="2">
        <v>18947.959999999901</v>
      </c>
      <c r="G182" s="2">
        <v>18033.48</v>
      </c>
      <c r="H182" s="2">
        <v>0</v>
      </c>
      <c r="I182" s="2">
        <v>0</v>
      </c>
      <c r="J182" s="2">
        <v>0</v>
      </c>
      <c r="K182" s="519" t="str">
        <f t="shared" si="2"/>
        <v>2399990008</v>
      </c>
    </row>
    <row r="183" spans="1:11" x14ac:dyDescent="0.3">
      <c r="A183" s="535" t="s">
        <v>1092</v>
      </c>
      <c r="B183" s="535" t="s">
        <v>1093</v>
      </c>
      <c r="C183" s="2">
        <v>21132.61</v>
      </c>
      <c r="D183" s="2">
        <v>0</v>
      </c>
      <c r="E183" s="2">
        <v>21132.61</v>
      </c>
      <c r="F183" s="2">
        <v>0</v>
      </c>
      <c r="G183" s="2">
        <v>0</v>
      </c>
      <c r="H183" s="2">
        <v>21132.61</v>
      </c>
      <c r="I183" s="2">
        <v>0</v>
      </c>
      <c r="J183" s="2">
        <v>21132.61</v>
      </c>
      <c r="K183" s="519" t="str">
        <f t="shared" si="2"/>
        <v>2450002000</v>
      </c>
    </row>
    <row r="184" spans="1:11" x14ac:dyDescent="0.3">
      <c r="A184" s="535" t="s">
        <v>1094</v>
      </c>
      <c r="B184" s="535" t="s">
        <v>1095</v>
      </c>
      <c r="C184" s="2">
        <v>28881.63</v>
      </c>
      <c r="D184" s="2">
        <v>0</v>
      </c>
      <c r="E184" s="2">
        <v>28881.63</v>
      </c>
      <c r="F184" s="2">
        <v>0</v>
      </c>
      <c r="G184" s="2">
        <v>0</v>
      </c>
      <c r="H184" s="2">
        <v>28881.63</v>
      </c>
      <c r="I184" s="2">
        <v>0</v>
      </c>
      <c r="J184" s="2">
        <v>28881.63</v>
      </c>
      <c r="K184" s="519" t="str">
        <f t="shared" si="2"/>
        <v>2450005000</v>
      </c>
    </row>
    <row r="185" spans="1:11" x14ac:dyDescent="0.3">
      <c r="A185" s="535" t="s">
        <v>14</v>
      </c>
      <c r="B185" s="535" t="s">
        <v>1096</v>
      </c>
      <c r="C185" s="2">
        <v>-21132.61</v>
      </c>
      <c r="D185" s="2">
        <v>0</v>
      </c>
      <c r="E185" s="2">
        <v>-21132.61</v>
      </c>
      <c r="F185" s="2">
        <v>0</v>
      </c>
      <c r="G185" s="2">
        <v>0</v>
      </c>
      <c r="H185" s="2">
        <v>0</v>
      </c>
      <c r="I185" s="2">
        <v>-21132.61</v>
      </c>
      <c r="J185" s="2">
        <v>-21132.61</v>
      </c>
      <c r="K185" s="519" t="str">
        <f t="shared" si="2"/>
        <v>2470002000</v>
      </c>
    </row>
    <row r="186" spans="1:11" x14ac:dyDescent="0.3">
      <c r="A186" s="535" t="s">
        <v>15</v>
      </c>
      <c r="B186" s="535" t="s">
        <v>1097</v>
      </c>
      <c r="C186" s="2">
        <v>-28881.63</v>
      </c>
      <c r="D186" s="2">
        <v>0</v>
      </c>
      <c r="E186" s="2">
        <v>-28881.63</v>
      </c>
      <c r="F186" s="2">
        <v>0</v>
      </c>
      <c r="G186" s="2">
        <v>0</v>
      </c>
      <c r="H186" s="2">
        <v>0</v>
      </c>
      <c r="I186" s="2">
        <v>-28881.63</v>
      </c>
      <c r="J186" s="2">
        <v>-28881.63</v>
      </c>
      <c r="K186" s="519" t="str">
        <f t="shared" si="2"/>
        <v>2470005000</v>
      </c>
    </row>
    <row r="187" spans="1:11" x14ac:dyDescent="0.3">
      <c r="A187" s="535" t="s">
        <v>16</v>
      </c>
      <c r="B187" s="535" t="s">
        <v>1098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519" t="str">
        <f t="shared" si="2"/>
        <v>2470995000</v>
      </c>
    </row>
    <row r="188" spans="1:11" x14ac:dyDescent="0.3">
      <c r="A188" s="535" t="s">
        <v>1099</v>
      </c>
      <c r="B188" s="535" t="s">
        <v>1100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519" t="str">
        <f t="shared" si="2"/>
        <v>2499900000</v>
      </c>
    </row>
    <row r="189" spans="1:11" x14ac:dyDescent="0.3">
      <c r="A189" s="535" t="s">
        <v>1101</v>
      </c>
      <c r="B189" s="535" t="s">
        <v>1102</v>
      </c>
      <c r="C189" s="2">
        <v>0</v>
      </c>
      <c r="D189" s="2">
        <v>0</v>
      </c>
      <c r="E189" s="2">
        <v>0</v>
      </c>
      <c r="F189" s="2">
        <v>2740.0799999999899</v>
      </c>
      <c r="G189" s="2">
        <v>2740.0799999999899</v>
      </c>
      <c r="H189" s="2">
        <v>0</v>
      </c>
      <c r="I189" s="2">
        <v>0</v>
      </c>
      <c r="J189" s="2">
        <v>0</v>
      </c>
      <c r="K189" s="519" t="str">
        <f t="shared" si="2"/>
        <v>2499901000</v>
      </c>
    </row>
    <row r="190" spans="1:11" x14ac:dyDescent="0.3">
      <c r="A190" s="535" t="s">
        <v>1103</v>
      </c>
      <c r="B190" s="535" t="s">
        <v>1104</v>
      </c>
      <c r="C190" s="2">
        <v>0</v>
      </c>
      <c r="D190" s="2">
        <v>0</v>
      </c>
      <c r="E190" s="2">
        <v>0</v>
      </c>
      <c r="F190" s="2">
        <v>56739893.8699999</v>
      </c>
      <c r="G190" s="2">
        <v>56739893.8699999</v>
      </c>
      <c r="H190" s="2">
        <v>0</v>
      </c>
      <c r="I190" s="2">
        <v>0</v>
      </c>
      <c r="J190" s="2">
        <v>0</v>
      </c>
      <c r="K190" s="519" t="str">
        <f t="shared" si="2"/>
        <v>2499999000</v>
      </c>
    </row>
    <row r="191" spans="1:11" x14ac:dyDescent="0.3">
      <c r="A191" s="535" t="s">
        <v>1105</v>
      </c>
      <c r="B191" s="535" t="s">
        <v>1106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519" t="str">
        <f t="shared" si="2"/>
        <v>2700990000</v>
      </c>
    </row>
    <row r="192" spans="1:11" x14ac:dyDescent="0.3">
      <c r="A192" s="535" t="s">
        <v>1107</v>
      </c>
      <c r="B192" s="535" t="s">
        <v>1106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519" t="str">
        <f t="shared" si="2"/>
        <v>2750990000</v>
      </c>
    </row>
    <row r="193" spans="1:11" x14ac:dyDescent="0.3">
      <c r="A193" s="535" t="s">
        <v>1108</v>
      </c>
      <c r="B193" s="535" t="s">
        <v>1109</v>
      </c>
      <c r="C193" s="2">
        <v>0</v>
      </c>
      <c r="D193" s="2">
        <v>0</v>
      </c>
      <c r="E193" s="2">
        <v>0</v>
      </c>
      <c r="F193" s="2">
        <v>787786.15</v>
      </c>
      <c r="G193" s="2">
        <v>787786.15</v>
      </c>
      <c r="H193" s="2">
        <v>0</v>
      </c>
      <c r="I193" s="2">
        <v>0</v>
      </c>
      <c r="J193" s="2">
        <v>0</v>
      </c>
      <c r="K193" s="519" t="str">
        <f t="shared" si="2"/>
        <v>3000100000</v>
      </c>
    </row>
    <row r="194" spans="1:11" x14ac:dyDescent="0.3">
      <c r="A194" s="535" t="s">
        <v>1110</v>
      </c>
      <c r="B194" s="535" t="s">
        <v>1111</v>
      </c>
      <c r="C194" s="2">
        <v>0</v>
      </c>
      <c r="D194" s="2">
        <v>0</v>
      </c>
      <c r="E194" s="2">
        <v>0</v>
      </c>
      <c r="F194" s="2">
        <v>5325.3</v>
      </c>
      <c r="G194" s="2">
        <v>5325.3</v>
      </c>
      <c r="H194" s="2">
        <v>0</v>
      </c>
      <c r="I194" s="2">
        <v>0</v>
      </c>
      <c r="J194" s="2">
        <v>0</v>
      </c>
      <c r="K194" s="519" t="str">
        <f t="shared" si="2"/>
        <v>3000100009</v>
      </c>
    </row>
    <row r="195" spans="1:11" x14ac:dyDescent="0.3">
      <c r="A195" s="535" t="s">
        <v>1112</v>
      </c>
      <c r="B195" s="535" t="s">
        <v>1113</v>
      </c>
      <c r="C195" s="2">
        <v>0</v>
      </c>
      <c r="D195" s="2">
        <v>0</v>
      </c>
      <c r="E195" s="2">
        <v>0</v>
      </c>
      <c r="F195" s="2">
        <v>17370197.760000002</v>
      </c>
      <c r="G195" s="2">
        <v>17370197.760000002</v>
      </c>
      <c r="H195" s="2">
        <v>0</v>
      </c>
      <c r="I195" s="2">
        <v>0</v>
      </c>
      <c r="J195" s="2">
        <v>0</v>
      </c>
      <c r="K195" s="519" t="str">
        <f t="shared" si="2"/>
        <v>3000300000</v>
      </c>
    </row>
    <row r="196" spans="1:11" x14ac:dyDescent="0.3">
      <c r="A196" s="535" t="s">
        <v>1114</v>
      </c>
      <c r="B196" s="535" t="s">
        <v>1115</v>
      </c>
      <c r="C196" s="2">
        <v>0</v>
      </c>
      <c r="D196" s="2">
        <v>0</v>
      </c>
      <c r="E196" s="2">
        <v>0</v>
      </c>
      <c r="F196" s="2">
        <v>307644.52</v>
      </c>
      <c r="G196" s="2">
        <v>307644.52</v>
      </c>
      <c r="H196" s="2">
        <v>0</v>
      </c>
      <c r="I196" s="2">
        <v>0</v>
      </c>
      <c r="J196" s="2">
        <v>0</v>
      </c>
      <c r="K196" s="519" t="str">
        <f t="shared" ref="K196:K259" si="3">A196</f>
        <v>3000300009</v>
      </c>
    </row>
    <row r="197" spans="1:11" x14ac:dyDescent="0.3">
      <c r="A197" s="535" t="s">
        <v>1116</v>
      </c>
      <c r="B197" s="535" t="s">
        <v>1117</v>
      </c>
      <c r="C197" s="2">
        <v>0</v>
      </c>
      <c r="D197" s="2">
        <v>0</v>
      </c>
      <c r="E197" s="2">
        <v>0</v>
      </c>
      <c r="F197" s="2">
        <v>22600</v>
      </c>
      <c r="G197" s="2">
        <v>22600</v>
      </c>
      <c r="H197" s="2">
        <v>0</v>
      </c>
      <c r="I197" s="2">
        <v>0</v>
      </c>
      <c r="J197" s="2">
        <v>0</v>
      </c>
      <c r="K197" s="519" t="str">
        <f t="shared" si="3"/>
        <v>3000400000</v>
      </c>
    </row>
    <row r="198" spans="1:11" x14ac:dyDescent="0.3">
      <c r="A198" s="535" t="s">
        <v>1118</v>
      </c>
      <c r="B198" s="535" t="s">
        <v>1119</v>
      </c>
      <c r="C198" s="2">
        <v>0</v>
      </c>
      <c r="D198" s="2">
        <v>0</v>
      </c>
      <c r="E198" s="2">
        <v>0</v>
      </c>
      <c r="F198" s="2">
        <v>1835196.86</v>
      </c>
      <c r="G198" s="2">
        <v>1835196.86</v>
      </c>
      <c r="H198" s="2">
        <v>0</v>
      </c>
      <c r="I198" s="2">
        <v>0</v>
      </c>
      <c r="J198" s="2">
        <v>0</v>
      </c>
      <c r="K198" s="519" t="str">
        <f t="shared" si="3"/>
        <v>3001600000</v>
      </c>
    </row>
    <row r="199" spans="1:11" x14ac:dyDescent="0.3">
      <c r="A199" s="535" t="s">
        <v>1120</v>
      </c>
      <c r="B199" s="535" t="s">
        <v>1121</v>
      </c>
      <c r="C199" s="2">
        <v>0</v>
      </c>
      <c r="D199" s="2">
        <v>0</v>
      </c>
      <c r="E199" s="2">
        <v>0</v>
      </c>
      <c r="F199" s="2">
        <v>8182753.3899999904</v>
      </c>
      <c r="G199" s="2">
        <v>8182753.3899999904</v>
      </c>
      <c r="H199" s="2">
        <v>0</v>
      </c>
      <c r="I199" s="2">
        <v>0</v>
      </c>
      <c r="J199" s="2">
        <v>0</v>
      </c>
      <c r="K199" s="519" t="str">
        <f t="shared" si="3"/>
        <v>3001700000</v>
      </c>
    </row>
    <row r="200" spans="1:11" x14ac:dyDescent="0.3">
      <c r="A200" s="535" t="s">
        <v>1122</v>
      </c>
      <c r="B200" s="535" t="s">
        <v>1123</v>
      </c>
      <c r="C200" s="2">
        <v>0</v>
      </c>
      <c r="D200" s="2">
        <v>0</v>
      </c>
      <c r="E200" s="2">
        <v>0</v>
      </c>
      <c r="F200" s="2">
        <v>2201462.6800000002</v>
      </c>
      <c r="G200" s="2">
        <v>2201462.6800000002</v>
      </c>
      <c r="H200" s="2">
        <v>0</v>
      </c>
      <c r="I200" s="2">
        <v>0</v>
      </c>
      <c r="J200" s="2">
        <v>0</v>
      </c>
      <c r="K200" s="519" t="str">
        <f t="shared" si="3"/>
        <v>3001800000</v>
      </c>
    </row>
    <row r="201" spans="1:11" x14ac:dyDescent="0.3">
      <c r="A201" s="535" t="s">
        <v>1124</v>
      </c>
      <c r="B201" s="535" t="s">
        <v>1125</v>
      </c>
      <c r="C201" s="2">
        <v>0</v>
      </c>
      <c r="D201" s="2">
        <v>0</v>
      </c>
      <c r="E201" s="2">
        <v>0</v>
      </c>
      <c r="F201" s="2">
        <v>123061.75999999901</v>
      </c>
      <c r="G201" s="2">
        <v>123061.75999999901</v>
      </c>
      <c r="H201" s="2">
        <v>0</v>
      </c>
      <c r="I201" s="2">
        <v>0</v>
      </c>
      <c r="J201" s="2">
        <v>0</v>
      </c>
      <c r="K201" s="519" t="str">
        <f t="shared" si="3"/>
        <v>3001900000</v>
      </c>
    </row>
    <row r="202" spans="1:11" x14ac:dyDescent="0.3">
      <c r="A202" s="535" t="s">
        <v>1126</v>
      </c>
      <c r="B202" s="535" t="s">
        <v>1127</v>
      </c>
      <c r="C202" s="2">
        <v>0</v>
      </c>
      <c r="D202" s="2">
        <v>0</v>
      </c>
      <c r="E202" s="2">
        <v>0</v>
      </c>
      <c r="F202" s="2">
        <v>1236328.8400000001</v>
      </c>
      <c r="G202" s="2">
        <v>1236328.8400000001</v>
      </c>
      <c r="H202" s="2">
        <v>0</v>
      </c>
      <c r="I202" s="2">
        <v>0</v>
      </c>
      <c r="J202" s="2">
        <v>0</v>
      </c>
      <c r="K202" s="519" t="str">
        <f t="shared" si="3"/>
        <v>3002000000</v>
      </c>
    </row>
    <row r="203" spans="1:11" x14ac:dyDescent="0.3">
      <c r="A203" s="535" t="s">
        <v>1128</v>
      </c>
      <c r="B203" s="535" t="s">
        <v>1129</v>
      </c>
      <c r="C203" s="2">
        <v>0</v>
      </c>
      <c r="D203" s="2">
        <v>0</v>
      </c>
      <c r="E203" s="2">
        <v>0</v>
      </c>
      <c r="F203" s="2">
        <v>1395383.3</v>
      </c>
      <c r="G203" s="2">
        <v>1395383.3</v>
      </c>
      <c r="H203" s="2">
        <v>0</v>
      </c>
      <c r="I203" s="2">
        <v>0</v>
      </c>
      <c r="J203" s="2">
        <v>0</v>
      </c>
      <c r="K203" s="519" t="str">
        <f t="shared" si="3"/>
        <v>3009900000</v>
      </c>
    </row>
    <row r="204" spans="1:11" x14ac:dyDescent="0.3">
      <c r="A204" s="535" t="s">
        <v>1130</v>
      </c>
      <c r="B204" s="535" t="s">
        <v>1131</v>
      </c>
      <c r="C204" s="2">
        <v>10730.7</v>
      </c>
      <c r="D204" s="2">
        <v>0</v>
      </c>
      <c r="E204" s="2">
        <v>10730.7</v>
      </c>
      <c r="F204" s="2">
        <v>39365113.880000003</v>
      </c>
      <c r="G204" s="2">
        <v>39368192.460000001</v>
      </c>
      <c r="H204" s="2">
        <v>7652.1199999999899</v>
      </c>
      <c r="I204" s="2">
        <v>0</v>
      </c>
      <c r="J204" s="2">
        <v>7652.1199999999899</v>
      </c>
      <c r="K204" s="519" t="str">
        <f t="shared" si="3"/>
        <v>3050100000</v>
      </c>
    </row>
    <row r="205" spans="1:11" x14ac:dyDescent="0.3">
      <c r="A205" s="535" t="s">
        <v>1132</v>
      </c>
      <c r="B205" s="535" t="s">
        <v>1133</v>
      </c>
      <c r="C205" s="2">
        <v>-10730.7</v>
      </c>
      <c r="D205" s="2">
        <v>0</v>
      </c>
      <c r="E205" s="2">
        <v>-10730.7</v>
      </c>
      <c r="F205" s="2">
        <v>1641312.1299999901</v>
      </c>
      <c r="G205" s="2">
        <v>1638233.55</v>
      </c>
      <c r="H205" s="2">
        <v>0</v>
      </c>
      <c r="I205" s="2">
        <v>-7652.1199999999899</v>
      </c>
      <c r="J205" s="2">
        <v>-7652.1199999999899</v>
      </c>
      <c r="K205" s="519" t="str">
        <f t="shared" si="3"/>
        <v>3050100009</v>
      </c>
    </row>
    <row r="206" spans="1:11" x14ac:dyDescent="0.3">
      <c r="A206" s="535" t="s">
        <v>1134</v>
      </c>
      <c r="B206" s="535" t="s">
        <v>1135</v>
      </c>
      <c r="C206" s="2">
        <v>-77802</v>
      </c>
      <c r="D206" s="2">
        <v>0</v>
      </c>
      <c r="E206" s="2">
        <v>-77802</v>
      </c>
      <c r="F206" s="2">
        <v>2423455721.5</v>
      </c>
      <c r="G206" s="2">
        <v>2423374194.3800001</v>
      </c>
      <c r="H206" s="2">
        <v>3725.1199999999899</v>
      </c>
      <c r="I206" s="2">
        <v>0</v>
      </c>
      <c r="J206" s="2">
        <v>3725.1199999999899</v>
      </c>
      <c r="K206" s="519" t="str">
        <f t="shared" si="3"/>
        <v>3050300000</v>
      </c>
    </row>
    <row r="207" spans="1:11" x14ac:dyDescent="0.3">
      <c r="A207" s="535" t="s">
        <v>1136</v>
      </c>
      <c r="B207" s="535" t="s">
        <v>1137</v>
      </c>
      <c r="C207" s="2">
        <v>77802</v>
      </c>
      <c r="D207" s="2">
        <v>0</v>
      </c>
      <c r="E207" s="2">
        <v>77802</v>
      </c>
      <c r="F207" s="2">
        <v>1795892.4099999899</v>
      </c>
      <c r="G207" s="2">
        <v>1877419.53</v>
      </c>
      <c r="H207" s="2">
        <v>0</v>
      </c>
      <c r="I207" s="2">
        <v>-3725.1199999999899</v>
      </c>
      <c r="J207" s="2">
        <v>-3725.1199999999899</v>
      </c>
      <c r="K207" s="519" t="str">
        <f t="shared" si="3"/>
        <v>3050300009</v>
      </c>
    </row>
    <row r="208" spans="1:11" x14ac:dyDescent="0.3">
      <c r="A208" s="535" t="s">
        <v>1138</v>
      </c>
      <c r="B208" s="535" t="s">
        <v>1139</v>
      </c>
      <c r="C208" s="2">
        <v>0</v>
      </c>
      <c r="D208" s="2">
        <v>0</v>
      </c>
      <c r="E208" s="2">
        <v>0</v>
      </c>
      <c r="F208" s="2">
        <v>3524914.81</v>
      </c>
      <c r="G208" s="2">
        <v>3524914.81</v>
      </c>
      <c r="H208" s="2">
        <v>0</v>
      </c>
      <c r="I208" s="2">
        <v>0</v>
      </c>
      <c r="J208" s="2">
        <v>0</v>
      </c>
      <c r="K208" s="519" t="str">
        <f t="shared" si="3"/>
        <v>3050400000</v>
      </c>
    </row>
    <row r="209" spans="1:11" x14ac:dyDescent="0.3">
      <c r="A209" s="535" t="s">
        <v>1844</v>
      </c>
      <c r="B209" s="535" t="s">
        <v>1845</v>
      </c>
      <c r="C209" s="2">
        <v>0</v>
      </c>
      <c r="D209" s="2">
        <v>0</v>
      </c>
      <c r="E209" s="2">
        <v>0</v>
      </c>
      <c r="F209" s="2">
        <v>190137.29</v>
      </c>
      <c r="G209" s="2">
        <v>190137.29</v>
      </c>
      <c r="H209" s="2">
        <v>0</v>
      </c>
      <c r="I209" s="2">
        <v>0</v>
      </c>
      <c r="J209" s="2">
        <v>0</v>
      </c>
      <c r="K209" s="519" t="str">
        <f t="shared" si="3"/>
        <v>3050400009</v>
      </c>
    </row>
    <row r="210" spans="1:11" x14ac:dyDescent="0.3">
      <c r="A210" s="535" t="s">
        <v>1140</v>
      </c>
      <c r="B210" s="535" t="s">
        <v>1141</v>
      </c>
      <c r="C210" s="2">
        <v>0</v>
      </c>
      <c r="D210" s="2">
        <v>0</v>
      </c>
      <c r="E210" s="2">
        <v>0</v>
      </c>
      <c r="F210" s="2">
        <v>1767986.1</v>
      </c>
      <c r="G210" s="2">
        <v>1767986.1</v>
      </c>
      <c r="H210" s="2">
        <v>0</v>
      </c>
      <c r="I210" s="2">
        <v>0</v>
      </c>
      <c r="J210" s="2">
        <v>0</v>
      </c>
      <c r="K210" s="519" t="str">
        <f t="shared" si="3"/>
        <v>3051000000</v>
      </c>
    </row>
    <row r="211" spans="1:11" x14ac:dyDescent="0.3">
      <c r="A211" s="535" t="s">
        <v>1142</v>
      </c>
      <c r="B211" s="535" t="s">
        <v>1143</v>
      </c>
      <c r="C211" s="2">
        <v>0</v>
      </c>
      <c r="D211" s="2">
        <v>0</v>
      </c>
      <c r="E211" s="2">
        <v>0</v>
      </c>
      <c r="F211" s="2">
        <v>170899.6</v>
      </c>
      <c r="G211" s="2">
        <v>169929.60000000001</v>
      </c>
      <c r="H211" s="2">
        <v>970</v>
      </c>
      <c r="I211" s="2">
        <v>0</v>
      </c>
      <c r="J211" s="2">
        <v>970</v>
      </c>
      <c r="K211" s="519" t="str">
        <f t="shared" si="3"/>
        <v>3051500000</v>
      </c>
    </row>
    <row r="212" spans="1:11" x14ac:dyDescent="0.3">
      <c r="A212" s="535" t="s">
        <v>1144</v>
      </c>
      <c r="B212" s="535" t="s">
        <v>1145</v>
      </c>
      <c r="C212" s="2">
        <v>0</v>
      </c>
      <c r="D212" s="2">
        <v>0</v>
      </c>
      <c r="E212" s="2">
        <v>0</v>
      </c>
      <c r="F212" s="2">
        <v>9049.7800000000007</v>
      </c>
      <c r="G212" s="2">
        <v>9049.7800000000007</v>
      </c>
      <c r="H212" s="2">
        <v>0</v>
      </c>
      <c r="I212" s="2">
        <v>0</v>
      </c>
      <c r="J212" s="2">
        <v>0</v>
      </c>
      <c r="K212" s="519" t="str">
        <f t="shared" si="3"/>
        <v>3051700000</v>
      </c>
    </row>
    <row r="213" spans="1:11" x14ac:dyDescent="0.3">
      <c r="A213" s="535" t="s">
        <v>1146</v>
      </c>
      <c r="B213" s="535" t="s">
        <v>1147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519" t="str">
        <f t="shared" si="3"/>
        <v>3051800000</v>
      </c>
    </row>
    <row r="214" spans="1:11" x14ac:dyDescent="0.3">
      <c r="A214" s="535" t="s">
        <v>1148</v>
      </c>
      <c r="B214" s="535" t="s">
        <v>1149</v>
      </c>
      <c r="C214" s="2">
        <v>0</v>
      </c>
      <c r="D214" s="2">
        <v>0</v>
      </c>
      <c r="E214" s="2">
        <v>0</v>
      </c>
      <c r="F214" s="2">
        <v>572900</v>
      </c>
      <c r="G214" s="2">
        <v>572900</v>
      </c>
      <c r="H214" s="2">
        <v>0</v>
      </c>
      <c r="I214" s="2">
        <v>0</v>
      </c>
      <c r="J214" s="2">
        <v>0</v>
      </c>
      <c r="K214" s="519" t="str">
        <f t="shared" si="3"/>
        <v>3051900000</v>
      </c>
    </row>
    <row r="215" spans="1:11" x14ac:dyDescent="0.3">
      <c r="A215" s="535" t="s">
        <v>1150</v>
      </c>
      <c r="B215" s="535" t="s">
        <v>1151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519" t="str">
        <f t="shared" si="3"/>
        <v>3059700000</v>
      </c>
    </row>
    <row r="216" spans="1:11" x14ac:dyDescent="0.3">
      <c r="A216" s="535" t="s">
        <v>1152</v>
      </c>
      <c r="B216" s="535" t="s">
        <v>1153</v>
      </c>
      <c r="C216" s="2">
        <v>0</v>
      </c>
      <c r="D216" s="2">
        <v>0</v>
      </c>
      <c r="E216" s="2">
        <v>0</v>
      </c>
      <c r="F216" s="2">
        <v>43205.55</v>
      </c>
      <c r="G216" s="2">
        <v>43205.55</v>
      </c>
      <c r="H216" s="2">
        <v>0</v>
      </c>
      <c r="I216" s="2">
        <v>0</v>
      </c>
      <c r="J216" s="2">
        <v>0</v>
      </c>
      <c r="K216" s="519" t="str">
        <f t="shared" si="3"/>
        <v>3059800000</v>
      </c>
    </row>
    <row r="217" spans="1:11" x14ac:dyDescent="0.3">
      <c r="A217" s="535" t="s">
        <v>1154</v>
      </c>
      <c r="B217" s="535" t="s">
        <v>1155</v>
      </c>
      <c r="C217" s="2">
        <v>9279425.4700000007</v>
      </c>
      <c r="D217" s="2">
        <v>0</v>
      </c>
      <c r="E217" s="2">
        <v>9279425.4700000007</v>
      </c>
      <c r="F217" s="2">
        <v>3384456.73</v>
      </c>
      <c r="G217" s="2">
        <v>3380326.46</v>
      </c>
      <c r="H217" s="2">
        <v>9283555.7400000002</v>
      </c>
      <c r="I217" s="2">
        <v>0</v>
      </c>
      <c r="J217" s="2">
        <v>9283555.7400000002</v>
      </c>
      <c r="K217" s="519" t="str">
        <f t="shared" si="3"/>
        <v>3059900000</v>
      </c>
    </row>
    <row r="218" spans="1:11" x14ac:dyDescent="0.3">
      <c r="A218" s="535" t="s">
        <v>1156</v>
      </c>
      <c r="B218" s="535" t="s">
        <v>1157</v>
      </c>
      <c r="C218" s="2">
        <v>3406400.6899999902</v>
      </c>
      <c r="D218" s="2">
        <v>0</v>
      </c>
      <c r="E218" s="2">
        <v>3406400.6899999902</v>
      </c>
      <c r="F218" s="2">
        <v>13179291.18</v>
      </c>
      <c r="G218" s="2">
        <v>13488538.939999901</v>
      </c>
      <c r="H218" s="2">
        <v>3097152.93</v>
      </c>
      <c r="I218" s="2">
        <v>0</v>
      </c>
      <c r="J218" s="2">
        <v>3097152.93</v>
      </c>
      <c r="K218" s="519" t="str">
        <f t="shared" si="3"/>
        <v>3100000000</v>
      </c>
    </row>
    <row r="219" spans="1:11" x14ac:dyDescent="0.3">
      <c r="A219" s="535" t="s">
        <v>1158</v>
      </c>
      <c r="B219" s="535" t="s">
        <v>1159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519" t="str">
        <f t="shared" si="3"/>
        <v>3100400000</v>
      </c>
    </row>
    <row r="220" spans="1:11" x14ac:dyDescent="0.3">
      <c r="A220" s="535" t="s">
        <v>1160</v>
      </c>
      <c r="B220" s="535" t="s">
        <v>1161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519" t="str">
        <f t="shared" si="3"/>
        <v>3109900000</v>
      </c>
    </row>
    <row r="221" spans="1:11" x14ac:dyDescent="0.3">
      <c r="A221" s="535" t="s">
        <v>17</v>
      </c>
      <c r="B221" s="535" t="s">
        <v>1162</v>
      </c>
      <c r="C221" s="2">
        <v>-1461043.29</v>
      </c>
      <c r="D221" s="2">
        <v>0</v>
      </c>
      <c r="E221" s="2">
        <v>-1461043.29</v>
      </c>
      <c r="F221" s="2">
        <v>239546.51</v>
      </c>
      <c r="G221" s="2">
        <v>45812.22</v>
      </c>
      <c r="H221" s="2">
        <v>0</v>
      </c>
      <c r="I221" s="2">
        <v>-1267309</v>
      </c>
      <c r="J221" s="2">
        <v>-1267309</v>
      </c>
      <c r="K221" s="519" t="str">
        <f t="shared" si="3"/>
        <v>3110000000</v>
      </c>
    </row>
    <row r="222" spans="1:11" x14ac:dyDescent="0.3">
      <c r="A222" s="535" t="s">
        <v>1163</v>
      </c>
      <c r="B222" s="535" t="s">
        <v>1164</v>
      </c>
      <c r="C222" s="2">
        <v>0</v>
      </c>
      <c r="D222" s="2">
        <v>0</v>
      </c>
      <c r="E222" s="2">
        <v>0</v>
      </c>
      <c r="F222" s="2">
        <v>6847.09</v>
      </c>
      <c r="G222" s="2">
        <v>6847.09</v>
      </c>
      <c r="H222" s="2">
        <v>0</v>
      </c>
      <c r="I222" s="2">
        <v>0</v>
      </c>
      <c r="J222" s="2">
        <v>0</v>
      </c>
      <c r="K222" s="519" t="str">
        <f t="shared" si="3"/>
        <v>3400000000</v>
      </c>
    </row>
    <row r="223" spans="1:11" x14ac:dyDescent="0.3">
      <c r="A223" s="535" t="s">
        <v>1165</v>
      </c>
      <c r="B223" s="535" t="s">
        <v>1166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519" t="str">
        <f t="shared" si="3"/>
        <v>3409900000</v>
      </c>
    </row>
    <row r="224" spans="1:11" x14ac:dyDescent="0.3">
      <c r="A224" s="535" t="s">
        <v>1167</v>
      </c>
      <c r="B224" s="535" t="s">
        <v>1168</v>
      </c>
      <c r="C224" s="2">
        <v>0</v>
      </c>
      <c r="D224" s="2">
        <v>0</v>
      </c>
      <c r="E224" s="2">
        <v>0</v>
      </c>
      <c r="F224" s="2">
        <v>2736</v>
      </c>
      <c r="G224" s="2">
        <v>2736</v>
      </c>
      <c r="H224" s="2">
        <v>0</v>
      </c>
      <c r="I224" s="2">
        <v>0</v>
      </c>
      <c r="J224" s="2">
        <v>0</v>
      </c>
      <c r="K224" s="519" t="str">
        <f t="shared" si="3"/>
        <v>3600100000</v>
      </c>
    </row>
    <row r="225" spans="1:11" x14ac:dyDescent="0.3">
      <c r="A225" s="535" t="s">
        <v>1816</v>
      </c>
      <c r="B225" s="535" t="s">
        <v>1817</v>
      </c>
      <c r="C225" s="2">
        <v>0</v>
      </c>
      <c r="D225" s="2">
        <v>0</v>
      </c>
      <c r="E225" s="2">
        <v>0</v>
      </c>
      <c r="F225" s="2">
        <v>14182.629999999899</v>
      </c>
      <c r="G225" s="2">
        <v>14182.629999999899</v>
      </c>
      <c r="H225" s="2">
        <v>0</v>
      </c>
      <c r="I225" s="2">
        <v>0</v>
      </c>
      <c r="J225" s="2">
        <v>0</v>
      </c>
      <c r="K225" s="519" t="str">
        <f t="shared" si="3"/>
        <v>3600300000</v>
      </c>
    </row>
    <row r="226" spans="1:11" x14ac:dyDescent="0.3">
      <c r="A226" s="535" t="s">
        <v>1169</v>
      </c>
      <c r="B226" s="535" t="s">
        <v>1170</v>
      </c>
      <c r="C226" s="2">
        <v>20019</v>
      </c>
      <c r="D226" s="2">
        <v>0</v>
      </c>
      <c r="E226" s="2">
        <v>20019</v>
      </c>
      <c r="F226" s="2">
        <v>238949.28</v>
      </c>
      <c r="G226" s="2">
        <v>251316.16</v>
      </c>
      <c r="H226" s="2">
        <v>7652.1199999999899</v>
      </c>
      <c r="I226" s="2">
        <v>0</v>
      </c>
      <c r="J226" s="2">
        <v>7652.1199999999899</v>
      </c>
      <c r="K226" s="519" t="str">
        <f t="shared" si="3"/>
        <v>3650100000</v>
      </c>
    </row>
    <row r="227" spans="1:11" x14ac:dyDescent="0.3">
      <c r="A227" s="535" t="s">
        <v>1171</v>
      </c>
      <c r="B227" s="535" t="s">
        <v>1172</v>
      </c>
      <c r="C227" s="2">
        <v>740</v>
      </c>
      <c r="D227" s="2">
        <v>0</v>
      </c>
      <c r="E227" s="2">
        <v>740</v>
      </c>
      <c r="F227" s="2">
        <v>415051.39</v>
      </c>
      <c r="G227" s="2">
        <v>405796.27</v>
      </c>
      <c r="H227" s="2">
        <v>9995.1200000000008</v>
      </c>
      <c r="I227" s="2">
        <v>0</v>
      </c>
      <c r="J227" s="2">
        <v>9995.1200000000008</v>
      </c>
      <c r="K227" s="519" t="str">
        <f t="shared" si="3"/>
        <v>3650300000</v>
      </c>
    </row>
    <row r="228" spans="1:11" x14ac:dyDescent="0.3">
      <c r="A228" s="535" t="s">
        <v>1846</v>
      </c>
      <c r="B228" s="535" t="s">
        <v>1847</v>
      </c>
      <c r="C228" s="2">
        <v>0</v>
      </c>
      <c r="D228" s="2">
        <v>0</v>
      </c>
      <c r="E228" s="2">
        <v>0</v>
      </c>
      <c r="F228" s="2">
        <v>23871.68</v>
      </c>
      <c r="G228" s="2">
        <v>23871.68</v>
      </c>
      <c r="H228" s="2">
        <v>0</v>
      </c>
      <c r="I228" s="2">
        <v>0</v>
      </c>
      <c r="J228" s="2">
        <v>0</v>
      </c>
      <c r="K228" s="519" t="str">
        <f t="shared" si="3"/>
        <v>3650400000</v>
      </c>
    </row>
    <row r="229" spans="1:11" x14ac:dyDescent="0.3">
      <c r="A229" s="535" t="s">
        <v>1829</v>
      </c>
      <c r="B229" s="535" t="s">
        <v>1830</v>
      </c>
      <c r="C229" s="2">
        <v>0</v>
      </c>
      <c r="D229" s="2">
        <v>0</v>
      </c>
      <c r="E229" s="2">
        <v>0</v>
      </c>
      <c r="F229" s="2">
        <v>2589.3000000000002</v>
      </c>
      <c r="G229" s="2">
        <v>2589.3000000000002</v>
      </c>
      <c r="H229" s="2">
        <v>0</v>
      </c>
      <c r="I229" s="2">
        <v>0</v>
      </c>
      <c r="J229" s="2">
        <v>0</v>
      </c>
      <c r="K229" s="519" t="str">
        <f t="shared" si="3"/>
        <v>3700100000</v>
      </c>
    </row>
    <row r="230" spans="1:11" x14ac:dyDescent="0.3">
      <c r="A230" s="535" t="s">
        <v>1173</v>
      </c>
      <c r="B230" s="535" t="s">
        <v>1174</v>
      </c>
      <c r="C230" s="2">
        <v>0</v>
      </c>
      <c r="D230" s="2">
        <v>0</v>
      </c>
      <c r="E230" s="2">
        <v>0</v>
      </c>
      <c r="F230" s="2">
        <v>293461.89</v>
      </c>
      <c r="G230" s="2">
        <v>293461.89</v>
      </c>
      <c r="H230" s="2">
        <v>0</v>
      </c>
      <c r="I230" s="2">
        <v>0</v>
      </c>
      <c r="J230" s="2">
        <v>0</v>
      </c>
      <c r="K230" s="519" t="str">
        <f t="shared" si="3"/>
        <v>3700300000</v>
      </c>
    </row>
    <row r="231" spans="1:11" x14ac:dyDescent="0.3">
      <c r="A231" s="536" t="s">
        <v>1175</v>
      </c>
      <c r="B231" s="535" t="s">
        <v>1176</v>
      </c>
      <c r="C231" s="2">
        <v>-9288.2999999999902</v>
      </c>
      <c r="D231" s="2">
        <v>0</v>
      </c>
      <c r="E231" s="2">
        <v>-9288.2999999999902</v>
      </c>
      <c r="F231" s="2">
        <v>1399284.27</v>
      </c>
      <c r="G231" s="2">
        <v>1389995.97</v>
      </c>
      <c r="H231" s="2">
        <v>0</v>
      </c>
      <c r="I231" s="2">
        <v>0</v>
      </c>
      <c r="J231" s="2">
        <v>0</v>
      </c>
      <c r="K231" s="519" t="str">
        <f t="shared" si="3"/>
        <v>3750100000</v>
      </c>
    </row>
    <row r="232" spans="1:11" x14ac:dyDescent="0.3">
      <c r="A232" s="536" t="s">
        <v>1177</v>
      </c>
      <c r="B232" s="535" t="s">
        <v>1178</v>
      </c>
      <c r="C232" s="2">
        <v>-78542</v>
      </c>
      <c r="D232" s="2">
        <v>0</v>
      </c>
      <c r="E232" s="2">
        <v>-78542</v>
      </c>
      <c r="F232" s="2">
        <v>1462368.1399999899</v>
      </c>
      <c r="G232" s="2">
        <v>1390096.1399999899</v>
      </c>
      <c r="H232" s="2">
        <v>0</v>
      </c>
      <c r="I232" s="2">
        <v>-6270</v>
      </c>
      <c r="J232" s="2">
        <v>-6270</v>
      </c>
      <c r="K232" s="519" t="str">
        <f t="shared" si="3"/>
        <v>3750300000</v>
      </c>
    </row>
    <row r="233" spans="1:11" x14ac:dyDescent="0.3">
      <c r="A233" s="536" t="s">
        <v>1848</v>
      </c>
      <c r="B233" s="535" t="s">
        <v>1849</v>
      </c>
      <c r="C233" s="2">
        <v>0</v>
      </c>
      <c r="D233" s="2">
        <v>0</v>
      </c>
      <c r="E233" s="2">
        <v>0</v>
      </c>
      <c r="F233" s="2">
        <v>166265.609999999</v>
      </c>
      <c r="G233" s="2">
        <v>166265.609999999</v>
      </c>
      <c r="H233" s="2">
        <v>0</v>
      </c>
      <c r="I233" s="2">
        <v>0</v>
      </c>
      <c r="J233" s="2">
        <v>0</v>
      </c>
      <c r="K233" s="519" t="str">
        <f t="shared" si="3"/>
        <v>3750400000</v>
      </c>
    </row>
    <row r="234" spans="1:11" x14ac:dyDescent="0.3">
      <c r="A234" s="536" t="s">
        <v>18</v>
      </c>
      <c r="B234" s="535" t="s">
        <v>1179</v>
      </c>
      <c r="C234" s="2">
        <v>0</v>
      </c>
      <c r="D234" s="2">
        <v>0</v>
      </c>
      <c r="E234" s="2">
        <v>0</v>
      </c>
      <c r="F234" s="2">
        <v>2744340.0899999901</v>
      </c>
      <c r="G234" s="2">
        <v>10079.82</v>
      </c>
      <c r="H234" s="2">
        <v>2734260.27</v>
      </c>
      <c r="I234" s="2">
        <v>0</v>
      </c>
      <c r="J234" s="2">
        <v>2734260.27</v>
      </c>
      <c r="K234" s="519" t="str">
        <f t="shared" si="3"/>
        <v>4011000009</v>
      </c>
    </row>
    <row r="235" spans="1:11" x14ac:dyDescent="0.3">
      <c r="A235" s="536" t="s">
        <v>19</v>
      </c>
      <c r="B235" s="535" t="s">
        <v>1180</v>
      </c>
      <c r="C235" s="2">
        <v>0</v>
      </c>
      <c r="D235" s="2">
        <v>0</v>
      </c>
      <c r="E235" s="2">
        <v>0</v>
      </c>
      <c r="F235" s="2">
        <v>408834.28</v>
      </c>
      <c r="G235" s="2">
        <v>0</v>
      </c>
      <c r="H235" s="2">
        <v>408834.28</v>
      </c>
      <c r="I235" s="2">
        <v>0</v>
      </c>
      <c r="J235" s="2">
        <v>408834.28</v>
      </c>
      <c r="K235" s="519" t="str">
        <f t="shared" si="3"/>
        <v>4011004009</v>
      </c>
    </row>
    <row r="236" spans="1:11" x14ac:dyDescent="0.3">
      <c r="A236" s="536" t="s">
        <v>20</v>
      </c>
      <c r="B236" s="535" t="s">
        <v>1181</v>
      </c>
      <c r="C236" s="2">
        <v>0</v>
      </c>
      <c r="D236" s="2">
        <v>0</v>
      </c>
      <c r="E236" s="2">
        <v>0</v>
      </c>
      <c r="F236" s="2">
        <v>20991.360000000001</v>
      </c>
      <c r="G236" s="2">
        <v>0</v>
      </c>
      <c r="H236" s="2">
        <v>20991.360000000001</v>
      </c>
      <c r="I236" s="2">
        <v>0</v>
      </c>
      <c r="J236" s="2">
        <v>20991.360000000001</v>
      </c>
      <c r="K236" s="519" t="str">
        <f t="shared" si="3"/>
        <v>4021200009</v>
      </c>
    </row>
    <row r="237" spans="1:11" x14ac:dyDescent="0.3">
      <c r="A237" s="535" t="s">
        <v>21</v>
      </c>
      <c r="B237" s="535" t="s">
        <v>1182</v>
      </c>
      <c r="C237" s="2">
        <v>0</v>
      </c>
      <c r="D237" s="2">
        <v>0</v>
      </c>
      <c r="E237" s="2">
        <v>0</v>
      </c>
      <c r="F237" s="2">
        <v>3572.2399999999898</v>
      </c>
      <c r="G237" s="2">
        <v>0</v>
      </c>
      <c r="H237" s="2">
        <v>3572.2399999999898</v>
      </c>
      <c r="I237" s="2">
        <v>0</v>
      </c>
      <c r="J237" s="2">
        <v>3572.2399999999898</v>
      </c>
      <c r="K237" s="519" t="str">
        <f t="shared" si="3"/>
        <v>4021210009</v>
      </c>
    </row>
    <row r="238" spans="1:11" x14ac:dyDescent="0.3">
      <c r="A238" s="535" t="s">
        <v>22</v>
      </c>
      <c r="B238" s="535" t="s">
        <v>1183</v>
      </c>
      <c r="C238" s="2">
        <v>0</v>
      </c>
      <c r="D238" s="2">
        <v>0</v>
      </c>
      <c r="E238" s="2">
        <v>0</v>
      </c>
      <c r="F238" s="2">
        <v>10254.4</v>
      </c>
      <c r="G238" s="2">
        <v>0</v>
      </c>
      <c r="H238" s="2">
        <v>10254.4</v>
      </c>
      <c r="I238" s="2">
        <v>0</v>
      </c>
      <c r="J238" s="2">
        <v>10254.4</v>
      </c>
      <c r="K238" s="519" t="str">
        <f t="shared" si="3"/>
        <v>4031000009</v>
      </c>
    </row>
    <row r="239" spans="1:11" x14ac:dyDescent="0.3">
      <c r="A239" s="535" t="s">
        <v>158</v>
      </c>
      <c r="B239" s="535" t="s">
        <v>1735</v>
      </c>
      <c r="C239" s="2">
        <v>0</v>
      </c>
      <c r="D239" s="2">
        <v>0</v>
      </c>
      <c r="E239" s="2">
        <v>0</v>
      </c>
      <c r="F239" s="2">
        <v>656929.31999999902</v>
      </c>
      <c r="G239" s="2">
        <v>351235.679999999</v>
      </c>
      <c r="H239" s="2">
        <v>305693.64</v>
      </c>
      <c r="I239" s="2">
        <v>0</v>
      </c>
      <c r="J239" s="2">
        <v>305693.64</v>
      </c>
      <c r="K239" s="519" t="str">
        <f t="shared" si="3"/>
        <v>4051100009</v>
      </c>
    </row>
    <row r="240" spans="1:11" x14ac:dyDescent="0.3">
      <c r="A240" s="535" t="s">
        <v>1184</v>
      </c>
      <c r="B240" s="535" t="s">
        <v>1185</v>
      </c>
      <c r="C240" s="2">
        <v>0</v>
      </c>
      <c r="D240" s="2">
        <v>0</v>
      </c>
      <c r="E240" s="2">
        <v>0</v>
      </c>
      <c r="F240" s="2">
        <v>2653636.0699999901</v>
      </c>
      <c r="G240" s="2">
        <v>9071.2999999999902</v>
      </c>
      <c r="H240" s="2">
        <v>2644564.77</v>
      </c>
      <c r="I240" s="2">
        <v>0</v>
      </c>
      <c r="J240" s="2">
        <v>2644564.77</v>
      </c>
      <c r="K240" s="519" t="str">
        <f t="shared" si="3"/>
        <v>4100100000</v>
      </c>
    </row>
    <row r="241" spans="1:12" x14ac:dyDescent="0.3">
      <c r="A241" s="535" t="s">
        <v>23</v>
      </c>
      <c r="B241" s="535" t="s">
        <v>1186</v>
      </c>
      <c r="C241" s="2">
        <v>0</v>
      </c>
      <c r="D241" s="2">
        <v>0</v>
      </c>
      <c r="E241" s="2">
        <v>0</v>
      </c>
      <c r="F241" s="2">
        <v>2676485.21</v>
      </c>
      <c r="G241" s="2">
        <v>4349.59</v>
      </c>
      <c r="H241" s="2">
        <v>2672135.62</v>
      </c>
      <c r="I241" s="2">
        <v>0</v>
      </c>
      <c r="J241" s="2">
        <v>2672135.62</v>
      </c>
      <c r="K241" s="519" t="str">
        <f t="shared" si="3"/>
        <v>4100200000</v>
      </c>
    </row>
    <row r="242" spans="1:12" x14ac:dyDescent="0.3">
      <c r="A242" s="535" t="s">
        <v>1187</v>
      </c>
      <c r="B242" s="535" t="s">
        <v>1188</v>
      </c>
      <c r="C242" s="2">
        <v>0</v>
      </c>
      <c r="D242" s="2">
        <v>0</v>
      </c>
      <c r="E242" s="2">
        <v>0</v>
      </c>
      <c r="F242" s="2">
        <v>1714936.87</v>
      </c>
      <c r="G242" s="2">
        <v>150452.679999999</v>
      </c>
      <c r="H242" s="2">
        <v>1564484.1899999899</v>
      </c>
      <c r="I242" s="2">
        <v>0</v>
      </c>
      <c r="J242" s="2">
        <v>1564484.1899999899</v>
      </c>
      <c r="K242" s="519" t="str">
        <f t="shared" si="3"/>
        <v>4100300000</v>
      </c>
    </row>
    <row r="243" spans="1:12" x14ac:dyDescent="0.3">
      <c r="A243" s="535" t="s">
        <v>24</v>
      </c>
      <c r="B243" s="535" t="s">
        <v>1189</v>
      </c>
      <c r="C243" s="2">
        <v>0</v>
      </c>
      <c r="D243" s="2">
        <v>0</v>
      </c>
      <c r="E243" s="2">
        <v>0</v>
      </c>
      <c r="F243" s="2">
        <v>6451406.6100000003</v>
      </c>
      <c r="G243" s="2">
        <v>4811.1599999999899</v>
      </c>
      <c r="H243" s="2">
        <v>6446595.4500000002</v>
      </c>
      <c r="I243" s="2">
        <v>0</v>
      </c>
      <c r="J243" s="2">
        <v>6446595.4500000002</v>
      </c>
      <c r="K243" s="519" t="str">
        <f t="shared" si="3"/>
        <v>4100400000</v>
      </c>
    </row>
    <row r="244" spans="1:12" x14ac:dyDescent="0.3">
      <c r="A244" s="535" t="s">
        <v>1190</v>
      </c>
      <c r="B244" s="535" t="s">
        <v>1191</v>
      </c>
      <c r="C244" s="2">
        <v>0</v>
      </c>
      <c r="D244" s="2">
        <v>0</v>
      </c>
      <c r="E244" s="2">
        <v>0</v>
      </c>
      <c r="F244" s="2">
        <v>652902.68999999901</v>
      </c>
      <c r="G244" s="2">
        <v>3396.3499999999899</v>
      </c>
      <c r="H244" s="2">
        <v>649506.33999999904</v>
      </c>
      <c r="I244" s="2">
        <v>0</v>
      </c>
      <c r="J244" s="2">
        <v>649506.33999999904</v>
      </c>
      <c r="K244" s="519" t="str">
        <f t="shared" si="3"/>
        <v>4100500000</v>
      </c>
    </row>
    <row r="245" spans="1:12" x14ac:dyDescent="0.3">
      <c r="A245" s="535" t="s">
        <v>1192</v>
      </c>
      <c r="B245" s="535" t="s">
        <v>1193</v>
      </c>
      <c r="C245" s="2">
        <v>0</v>
      </c>
      <c r="D245" s="2">
        <v>0</v>
      </c>
      <c r="E245" s="2">
        <v>0</v>
      </c>
      <c r="F245" s="2">
        <v>224153.81</v>
      </c>
      <c r="G245" s="2">
        <v>0</v>
      </c>
      <c r="H245" s="2">
        <v>224153.81</v>
      </c>
      <c r="I245" s="2">
        <v>0</v>
      </c>
      <c r="J245" s="2">
        <v>224153.81</v>
      </c>
      <c r="K245" s="519" t="str">
        <f t="shared" si="3"/>
        <v>4100600000</v>
      </c>
    </row>
    <row r="246" spans="1:12" x14ac:dyDescent="0.3">
      <c r="A246" s="535" t="s">
        <v>1194</v>
      </c>
      <c r="B246" s="535" t="s">
        <v>1195</v>
      </c>
      <c r="C246" s="2">
        <v>0</v>
      </c>
      <c r="D246" s="2">
        <v>0</v>
      </c>
      <c r="E246" s="2">
        <v>0</v>
      </c>
      <c r="F246" s="2">
        <v>293098.09000000003</v>
      </c>
      <c r="G246" s="2">
        <v>124</v>
      </c>
      <c r="H246" s="2">
        <v>292974.09000000003</v>
      </c>
      <c r="I246" s="2">
        <v>0</v>
      </c>
      <c r="J246" s="2">
        <v>292974.09000000003</v>
      </c>
      <c r="K246" s="519" t="str">
        <f t="shared" si="3"/>
        <v>4100800000</v>
      </c>
    </row>
    <row r="247" spans="1:12" x14ac:dyDescent="0.3">
      <c r="A247" s="535" t="s">
        <v>1196</v>
      </c>
      <c r="B247" s="535" t="s">
        <v>1197</v>
      </c>
      <c r="C247" s="2">
        <v>0</v>
      </c>
      <c r="D247" s="2">
        <v>0</v>
      </c>
      <c r="E247" s="2">
        <v>0</v>
      </c>
      <c r="F247" s="2">
        <v>297630.929999999</v>
      </c>
      <c r="G247" s="2">
        <v>9435.4799999999905</v>
      </c>
      <c r="H247" s="2">
        <v>288195.45</v>
      </c>
      <c r="I247" s="2">
        <v>0</v>
      </c>
      <c r="J247" s="2">
        <v>288195.45</v>
      </c>
      <c r="K247" s="519" t="str">
        <f t="shared" si="3"/>
        <v>4100900000</v>
      </c>
    </row>
    <row r="248" spans="1:12" x14ac:dyDescent="0.3">
      <c r="A248" s="535" t="s">
        <v>1198</v>
      </c>
      <c r="B248" s="535" t="s">
        <v>1199</v>
      </c>
      <c r="C248" s="2">
        <v>0</v>
      </c>
      <c r="D248" s="2">
        <v>0</v>
      </c>
      <c r="E248" s="2">
        <v>0</v>
      </c>
      <c r="F248" s="2">
        <v>425900.13</v>
      </c>
      <c r="G248" s="2">
        <v>6156.21</v>
      </c>
      <c r="H248" s="2">
        <v>419743.91999999899</v>
      </c>
      <c r="I248" s="2">
        <v>0</v>
      </c>
      <c r="J248" s="2">
        <v>419743.91999999899</v>
      </c>
      <c r="K248" s="519" t="str">
        <f t="shared" si="3"/>
        <v>4101000000</v>
      </c>
    </row>
    <row r="249" spans="1:12" x14ac:dyDescent="0.3">
      <c r="A249" s="535" t="s">
        <v>26</v>
      </c>
      <c r="B249" s="535" t="s">
        <v>1200</v>
      </c>
      <c r="C249" s="2">
        <v>0</v>
      </c>
      <c r="D249" s="2">
        <v>0</v>
      </c>
      <c r="E249" s="2">
        <v>0</v>
      </c>
      <c r="F249" s="2">
        <v>904983.38</v>
      </c>
      <c r="G249" s="2">
        <v>1494.16</v>
      </c>
      <c r="H249" s="2">
        <v>903489.21999999904</v>
      </c>
      <c r="I249" s="2">
        <v>0</v>
      </c>
      <c r="J249" s="2">
        <v>903489.21999999904</v>
      </c>
      <c r="K249" s="519" t="str">
        <f t="shared" si="3"/>
        <v>4101100000</v>
      </c>
    </row>
    <row r="250" spans="1:12" x14ac:dyDescent="0.3">
      <c r="A250" s="535" t="s">
        <v>1688</v>
      </c>
      <c r="B250" s="535" t="s">
        <v>1689</v>
      </c>
      <c r="C250" s="2">
        <v>0</v>
      </c>
      <c r="D250" s="2">
        <v>0</v>
      </c>
      <c r="E250" s="2">
        <v>0</v>
      </c>
      <c r="F250" s="2">
        <v>124036.8</v>
      </c>
      <c r="G250" s="2">
        <v>115917.75999999901</v>
      </c>
      <c r="H250" s="2">
        <v>8119.04</v>
      </c>
      <c r="I250" s="2">
        <v>0</v>
      </c>
      <c r="J250" s="2">
        <v>8119.04</v>
      </c>
      <c r="K250" s="519" t="str">
        <f t="shared" si="3"/>
        <v>4101100005</v>
      </c>
    </row>
    <row r="251" spans="1:12" x14ac:dyDescent="0.3">
      <c r="A251" s="535" t="s">
        <v>1793</v>
      </c>
      <c r="B251" s="535" t="s">
        <v>1794</v>
      </c>
      <c r="C251" s="2">
        <v>0</v>
      </c>
      <c r="D251" s="2">
        <v>0</v>
      </c>
      <c r="E251" s="2">
        <v>0</v>
      </c>
      <c r="F251" s="2">
        <v>398.69999999999902</v>
      </c>
      <c r="G251" s="2">
        <v>0</v>
      </c>
      <c r="H251" s="2">
        <v>398.69999999999902</v>
      </c>
      <c r="I251" s="2">
        <v>0</v>
      </c>
      <c r="J251" s="2">
        <v>398.69999999999902</v>
      </c>
      <c r="K251" s="519" t="str">
        <f t="shared" si="3"/>
        <v>4113200000</v>
      </c>
    </row>
    <row r="252" spans="1:12" x14ac:dyDescent="0.3">
      <c r="A252" s="535" t="s">
        <v>1795</v>
      </c>
      <c r="B252" s="535" t="s">
        <v>1796</v>
      </c>
      <c r="C252" s="2">
        <v>0</v>
      </c>
      <c r="D252" s="2">
        <v>0</v>
      </c>
      <c r="E252" s="2">
        <v>0</v>
      </c>
      <c r="F252" s="2">
        <v>8760</v>
      </c>
      <c r="G252" s="2">
        <v>0</v>
      </c>
      <c r="H252" s="2">
        <v>8760</v>
      </c>
      <c r="I252" s="2">
        <v>0</v>
      </c>
      <c r="J252" s="2">
        <v>8760</v>
      </c>
      <c r="K252" s="519" t="str">
        <f t="shared" si="3"/>
        <v>4114400000</v>
      </c>
    </row>
    <row r="253" spans="1:12" x14ac:dyDescent="0.3">
      <c r="A253" s="535" t="s">
        <v>1201</v>
      </c>
      <c r="B253" s="535" t="s">
        <v>1202</v>
      </c>
      <c r="C253" s="2">
        <v>0</v>
      </c>
      <c r="D253" s="2">
        <v>0</v>
      </c>
      <c r="E253" s="2">
        <v>0</v>
      </c>
      <c r="F253" s="2">
        <v>137283.59</v>
      </c>
      <c r="G253" s="2">
        <v>0</v>
      </c>
      <c r="H253" s="2">
        <v>137283.59</v>
      </c>
      <c r="I253" s="2">
        <v>0</v>
      </c>
      <c r="J253" s="2">
        <v>137283.59</v>
      </c>
      <c r="K253" s="519" t="str">
        <f t="shared" si="3"/>
        <v>4115000000</v>
      </c>
    </row>
    <row r="254" spans="1:12" x14ac:dyDescent="0.3">
      <c r="A254" s="535" t="s">
        <v>1850</v>
      </c>
      <c r="B254" s="535" t="s">
        <v>1851</v>
      </c>
      <c r="C254" s="2">
        <v>0</v>
      </c>
      <c r="D254" s="2">
        <v>0</v>
      </c>
      <c r="E254" s="2">
        <v>0</v>
      </c>
      <c r="F254" s="2">
        <v>2584</v>
      </c>
      <c r="G254" s="2">
        <v>2584</v>
      </c>
      <c r="H254" s="2">
        <v>0</v>
      </c>
      <c r="I254" s="2">
        <v>0</v>
      </c>
      <c r="J254" s="2">
        <v>0</v>
      </c>
      <c r="K254" s="519" t="str">
        <f t="shared" si="3"/>
        <v>4116130000</v>
      </c>
    </row>
    <row r="255" spans="1:12" x14ac:dyDescent="0.3">
      <c r="A255" s="535" t="s">
        <v>1203</v>
      </c>
      <c r="B255" s="535" t="s">
        <v>1204</v>
      </c>
      <c r="C255" s="2">
        <v>0</v>
      </c>
      <c r="D255" s="2">
        <v>0</v>
      </c>
      <c r="E255" s="2">
        <v>0</v>
      </c>
      <c r="F255" s="2">
        <v>75666.289999999906</v>
      </c>
      <c r="G255" s="2">
        <v>304.12</v>
      </c>
      <c r="H255" s="2">
        <v>75362.169999999896</v>
      </c>
      <c r="I255" s="2">
        <v>0</v>
      </c>
      <c r="J255" s="2">
        <v>75362.169999999896</v>
      </c>
      <c r="K255" s="519" t="str">
        <f t="shared" si="3"/>
        <v>4116200000</v>
      </c>
    </row>
    <row r="256" spans="1:12" x14ac:dyDescent="0.3">
      <c r="A256" s="535" t="s">
        <v>1205</v>
      </c>
      <c r="B256" s="535" t="s">
        <v>1206</v>
      </c>
      <c r="C256" s="2">
        <v>0</v>
      </c>
      <c r="D256" s="2">
        <v>0</v>
      </c>
      <c r="E256" s="2">
        <v>0</v>
      </c>
      <c r="F256" s="2">
        <v>185633.87</v>
      </c>
      <c r="G256" s="2">
        <v>2978.8899999999899</v>
      </c>
      <c r="H256" s="2">
        <v>182654.98</v>
      </c>
      <c r="I256" s="2">
        <v>0</v>
      </c>
      <c r="J256" s="2">
        <v>182654.98</v>
      </c>
      <c r="K256" s="519" t="str">
        <f t="shared" si="3"/>
        <v>4121000000</v>
      </c>
      <c r="L256" s="519"/>
    </row>
    <row r="257" spans="1:11" x14ac:dyDescent="0.3">
      <c r="A257" s="535" t="s">
        <v>1207</v>
      </c>
      <c r="B257" s="535" t="s">
        <v>1208</v>
      </c>
      <c r="C257" s="2">
        <v>0</v>
      </c>
      <c r="D257" s="2">
        <v>0</v>
      </c>
      <c r="E257" s="2">
        <v>0</v>
      </c>
      <c r="F257" s="2">
        <v>23921.6699999999</v>
      </c>
      <c r="G257" s="2">
        <v>2794.4699999999898</v>
      </c>
      <c r="H257" s="2">
        <v>21127.200000000001</v>
      </c>
      <c r="I257" s="2">
        <v>0</v>
      </c>
      <c r="J257" s="2">
        <v>21127.200000000001</v>
      </c>
      <c r="K257" s="519" t="str">
        <f t="shared" si="3"/>
        <v>4122000000</v>
      </c>
    </row>
    <row r="258" spans="1:11" x14ac:dyDescent="0.3">
      <c r="A258" s="535" t="s">
        <v>1209</v>
      </c>
      <c r="B258" s="535" t="s">
        <v>1210</v>
      </c>
      <c r="C258" s="2">
        <v>0</v>
      </c>
      <c r="D258" s="2">
        <v>0</v>
      </c>
      <c r="E258" s="2">
        <v>0</v>
      </c>
      <c r="F258" s="2">
        <v>32276.889999999901</v>
      </c>
      <c r="G258" s="2">
        <v>7402.22</v>
      </c>
      <c r="H258" s="2">
        <v>24874.6699999999</v>
      </c>
      <c r="I258" s="2">
        <v>0</v>
      </c>
      <c r="J258" s="2">
        <v>24874.6699999999</v>
      </c>
      <c r="K258" s="519" t="str">
        <f t="shared" si="3"/>
        <v>4123000000</v>
      </c>
    </row>
    <row r="259" spans="1:11" x14ac:dyDescent="0.3">
      <c r="A259" s="535" t="s">
        <v>1211</v>
      </c>
      <c r="B259" s="535" t="s">
        <v>1212</v>
      </c>
      <c r="C259" s="2">
        <v>0</v>
      </c>
      <c r="D259" s="2">
        <v>0</v>
      </c>
      <c r="E259" s="2">
        <v>0</v>
      </c>
      <c r="F259" s="2">
        <v>9192.5699999999906</v>
      </c>
      <c r="G259" s="2">
        <v>0</v>
      </c>
      <c r="H259" s="2">
        <v>9192.5699999999906</v>
      </c>
      <c r="I259" s="2">
        <v>0</v>
      </c>
      <c r="J259" s="2">
        <v>9192.5699999999906</v>
      </c>
      <c r="K259" s="519" t="str">
        <f t="shared" si="3"/>
        <v>4124000000</v>
      </c>
    </row>
    <row r="260" spans="1:11" x14ac:dyDescent="0.3">
      <c r="A260" s="536" t="s">
        <v>1213</v>
      </c>
      <c r="B260" s="535" t="s">
        <v>1214</v>
      </c>
      <c r="C260" s="2">
        <v>0</v>
      </c>
      <c r="D260" s="2">
        <v>0</v>
      </c>
      <c r="E260" s="2">
        <v>0</v>
      </c>
      <c r="F260" s="2">
        <v>39160.769999999902</v>
      </c>
      <c r="G260" s="2">
        <v>21.78</v>
      </c>
      <c r="H260" s="2">
        <v>39138.989999999903</v>
      </c>
      <c r="I260" s="2">
        <v>0</v>
      </c>
      <c r="J260" s="2">
        <v>39138.989999999903</v>
      </c>
      <c r="K260" s="519" t="str">
        <f t="shared" ref="K260:K323" si="4">A260</f>
        <v>4125000000</v>
      </c>
    </row>
    <row r="261" spans="1:11" x14ac:dyDescent="0.3">
      <c r="A261" s="536" t="s">
        <v>1215</v>
      </c>
      <c r="B261" s="535" t="s">
        <v>1216</v>
      </c>
      <c r="C261" s="2">
        <v>0</v>
      </c>
      <c r="D261" s="2">
        <v>0</v>
      </c>
      <c r="E261" s="2">
        <v>0</v>
      </c>
      <c r="F261" s="2">
        <v>256487.66</v>
      </c>
      <c r="G261" s="2">
        <v>6420.52</v>
      </c>
      <c r="H261" s="2">
        <v>250067.14</v>
      </c>
      <c r="I261" s="2">
        <v>0</v>
      </c>
      <c r="J261" s="2">
        <v>250067.14</v>
      </c>
      <c r="K261" s="519" t="str">
        <f t="shared" si="4"/>
        <v>4126000000</v>
      </c>
    </row>
    <row r="262" spans="1:11" x14ac:dyDescent="0.3">
      <c r="A262" s="535" t="s">
        <v>27</v>
      </c>
      <c r="B262" s="535" t="s">
        <v>1217</v>
      </c>
      <c r="C262" s="2">
        <v>0</v>
      </c>
      <c r="D262" s="2">
        <v>0</v>
      </c>
      <c r="E262" s="2">
        <v>0</v>
      </c>
      <c r="F262" s="2">
        <v>527640.54</v>
      </c>
      <c r="G262" s="2">
        <v>1247.8</v>
      </c>
      <c r="H262" s="2">
        <v>526392.73999999894</v>
      </c>
      <c r="I262" s="2">
        <v>0</v>
      </c>
      <c r="J262" s="2">
        <v>526392.73999999894</v>
      </c>
      <c r="K262" s="519" t="str">
        <f t="shared" si="4"/>
        <v>4128000000</v>
      </c>
    </row>
    <row r="263" spans="1:11" x14ac:dyDescent="0.3">
      <c r="A263" s="535" t="s">
        <v>28</v>
      </c>
      <c r="B263" s="535" t="s">
        <v>1218</v>
      </c>
      <c r="C263" s="2">
        <v>0</v>
      </c>
      <c r="D263" s="2">
        <v>0</v>
      </c>
      <c r="E263" s="2">
        <v>0</v>
      </c>
      <c r="F263" s="2">
        <v>202.8</v>
      </c>
      <c r="G263" s="2">
        <v>0</v>
      </c>
      <c r="H263" s="2">
        <v>202.8</v>
      </c>
      <c r="I263" s="2">
        <v>0</v>
      </c>
      <c r="J263" s="2">
        <v>202.8</v>
      </c>
      <c r="K263" s="519" t="str">
        <f t="shared" si="4"/>
        <v>4128000009</v>
      </c>
    </row>
    <row r="264" spans="1:11" x14ac:dyDescent="0.3">
      <c r="A264" s="535" t="s">
        <v>29</v>
      </c>
      <c r="B264" s="535" t="s">
        <v>1736</v>
      </c>
      <c r="C264" s="2">
        <v>0</v>
      </c>
      <c r="D264" s="2">
        <v>0</v>
      </c>
      <c r="E264" s="2">
        <v>0</v>
      </c>
      <c r="F264" s="2">
        <v>834906.02</v>
      </c>
      <c r="G264" s="2">
        <v>1028640.31</v>
      </c>
      <c r="H264" s="2">
        <v>0</v>
      </c>
      <c r="I264" s="2">
        <v>-193734.29</v>
      </c>
      <c r="J264" s="2">
        <v>-193734.29</v>
      </c>
      <c r="K264" s="519" t="str">
        <f t="shared" si="4"/>
        <v>4181000009</v>
      </c>
    </row>
    <row r="265" spans="1:11" x14ac:dyDescent="0.3">
      <c r="A265" s="535" t="s">
        <v>1219</v>
      </c>
      <c r="B265" s="535" t="s">
        <v>1220</v>
      </c>
      <c r="C265" s="2">
        <v>0</v>
      </c>
      <c r="D265" s="2">
        <v>0</v>
      </c>
      <c r="E265" s="2">
        <v>0</v>
      </c>
      <c r="F265" s="2">
        <v>2047146.95</v>
      </c>
      <c r="G265" s="2">
        <v>1036333.68999999</v>
      </c>
      <c r="H265" s="2">
        <v>1010813.26</v>
      </c>
      <c r="I265" s="2">
        <v>0</v>
      </c>
      <c r="J265" s="2">
        <v>1010813.26</v>
      </c>
      <c r="K265" s="519" t="str">
        <f t="shared" si="4"/>
        <v>4201500000</v>
      </c>
    </row>
    <row r="266" spans="1:11" x14ac:dyDescent="0.3">
      <c r="A266" s="535" t="s">
        <v>1221</v>
      </c>
      <c r="B266" s="535" t="s">
        <v>1222</v>
      </c>
      <c r="C266" s="2">
        <v>0</v>
      </c>
      <c r="D266" s="2">
        <v>0</v>
      </c>
      <c r="E266" s="2">
        <v>0</v>
      </c>
      <c r="F266" s="2">
        <v>3838027.4199999901</v>
      </c>
      <c r="G266" s="2">
        <v>1919665.1</v>
      </c>
      <c r="H266" s="2">
        <v>1918362.32</v>
      </c>
      <c r="I266" s="2">
        <v>0</v>
      </c>
      <c r="J266" s="2">
        <v>1918362.32</v>
      </c>
      <c r="K266" s="519" t="str">
        <f t="shared" si="4"/>
        <v>4203200000</v>
      </c>
    </row>
    <row r="267" spans="1:11" x14ac:dyDescent="0.3">
      <c r="A267" s="535" t="s">
        <v>1223</v>
      </c>
      <c r="B267" s="535" t="s">
        <v>1224</v>
      </c>
      <c r="C267" s="2">
        <v>0</v>
      </c>
      <c r="D267" s="2">
        <v>0</v>
      </c>
      <c r="E267" s="2">
        <v>0</v>
      </c>
      <c r="F267" s="2">
        <v>610199.56000000006</v>
      </c>
      <c r="G267" s="2">
        <v>305797.15999999898</v>
      </c>
      <c r="H267" s="2">
        <v>304402.40000000002</v>
      </c>
      <c r="I267" s="2">
        <v>0</v>
      </c>
      <c r="J267" s="2">
        <v>304402.40000000002</v>
      </c>
      <c r="K267" s="519" t="str">
        <f t="shared" si="4"/>
        <v>4204200000</v>
      </c>
    </row>
    <row r="268" spans="1:11" x14ac:dyDescent="0.3">
      <c r="A268" s="535" t="s">
        <v>1225</v>
      </c>
      <c r="B268" s="535" t="s">
        <v>1226</v>
      </c>
      <c r="C268" s="2">
        <v>0</v>
      </c>
      <c r="D268" s="2">
        <v>0</v>
      </c>
      <c r="E268" s="2">
        <v>0</v>
      </c>
      <c r="F268" s="2">
        <v>2489921.7400000002</v>
      </c>
      <c r="G268" s="2">
        <v>2942.4899999999898</v>
      </c>
      <c r="H268" s="2">
        <v>2486979.25</v>
      </c>
      <c r="I268" s="2">
        <v>0</v>
      </c>
      <c r="J268" s="2">
        <v>2486979.25</v>
      </c>
      <c r="K268" s="519" t="str">
        <f t="shared" si="4"/>
        <v>4300100000</v>
      </c>
    </row>
    <row r="269" spans="1:11" x14ac:dyDescent="0.3">
      <c r="A269" s="535" t="s">
        <v>1227</v>
      </c>
      <c r="B269" s="535" t="s">
        <v>1228</v>
      </c>
      <c r="C269" s="2">
        <v>0</v>
      </c>
      <c r="D269" s="2">
        <v>0</v>
      </c>
      <c r="E269" s="2">
        <v>0</v>
      </c>
      <c r="F269" s="2">
        <v>202772.57</v>
      </c>
      <c r="G269" s="2">
        <v>2400</v>
      </c>
      <c r="H269" s="2">
        <v>200372.57</v>
      </c>
      <c r="I269" s="2">
        <v>0</v>
      </c>
      <c r="J269" s="2">
        <v>200372.57</v>
      </c>
      <c r="K269" s="519" t="str">
        <f t="shared" si="4"/>
        <v>4300200000</v>
      </c>
    </row>
    <row r="270" spans="1:11" x14ac:dyDescent="0.3">
      <c r="A270" s="535" t="s">
        <v>1229</v>
      </c>
      <c r="B270" s="535" t="s">
        <v>1230</v>
      </c>
      <c r="C270" s="2">
        <v>0</v>
      </c>
      <c r="D270" s="2">
        <v>0</v>
      </c>
      <c r="E270" s="2">
        <v>0</v>
      </c>
      <c r="F270" s="2">
        <v>44219.379999999903</v>
      </c>
      <c r="G270" s="2">
        <v>0</v>
      </c>
      <c r="H270" s="2">
        <v>44219.379999999903</v>
      </c>
      <c r="I270" s="2">
        <v>0</v>
      </c>
      <c r="J270" s="2">
        <v>44219.379999999903</v>
      </c>
      <c r="K270" s="519" t="str">
        <f t="shared" si="4"/>
        <v>4300210000</v>
      </c>
    </row>
    <row r="271" spans="1:11" x14ac:dyDescent="0.3">
      <c r="A271" s="535" t="s">
        <v>30</v>
      </c>
      <c r="B271" s="535" t="s">
        <v>1231</v>
      </c>
      <c r="C271" s="2">
        <v>0</v>
      </c>
      <c r="D271" s="2">
        <v>0</v>
      </c>
      <c r="E271" s="2">
        <v>0</v>
      </c>
      <c r="F271" s="2">
        <v>272165.01</v>
      </c>
      <c r="G271" s="2">
        <v>2591.3899999999899</v>
      </c>
      <c r="H271" s="2">
        <v>269573.62</v>
      </c>
      <c r="I271" s="2">
        <v>0</v>
      </c>
      <c r="J271" s="2">
        <v>269573.62</v>
      </c>
      <c r="K271" s="519" t="str">
        <f t="shared" si="4"/>
        <v>4300240000</v>
      </c>
    </row>
    <row r="272" spans="1:11" x14ac:dyDescent="0.3">
      <c r="A272" s="535" t="s">
        <v>1232</v>
      </c>
      <c r="B272" s="535" t="s">
        <v>1233</v>
      </c>
      <c r="C272" s="2">
        <v>0</v>
      </c>
      <c r="D272" s="2">
        <v>0</v>
      </c>
      <c r="E272" s="2">
        <v>0</v>
      </c>
      <c r="F272" s="2">
        <v>11895</v>
      </c>
      <c r="G272" s="2">
        <v>0</v>
      </c>
      <c r="H272" s="2">
        <v>11895</v>
      </c>
      <c r="I272" s="2">
        <v>0</v>
      </c>
      <c r="J272" s="2">
        <v>11895</v>
      </c>
      <c r="K272" s="519" t="str">
        <f t="shared" si="4"/>
        <v>4301070000</v>
      </c>
    </row>
    <row r="273" spans="1:12" x14ac:dyDescent="0.3">
      <c r="A273" s="536" t="s">
        <v>1234</v>
      </c>
      <c r="B273" s="535" t="s">
        <v>1235</v>
      </c>
      <c r="C273" s="2">
        <v>0</v>
      </c>
      <c r="D273" s="2">
        <v>0</v>
      </c>
      <c r="E273" s="2">
        <v>0</v>
      </c>
      <c r="F273" s="2">
        <v>107152.149999999</v>
      </c>
      <c r="G273" s="2">
        <v>0</v>
      </c>
      <c r="H273" s="2">
        <v>107152.149999999</v>
      </c>
      <c r="I273" s="2">
        <v>0</v>
      </c>
      <c r="J273" s="2">
        <v>107152.149999999</v>
      </c>
      <c r="K273" s="519" t="str">
        <f t="shared" si="4"/>
        <v>4301110000</v>
      </c>
    </row>
    <row r="274" spans="1:12" x14ac:dyDescent="0.3">
      <c r="A274" s="535" t="s">
        <v>1236</v>
      </c>
      <c r="B274" s="535" t="s">
        <v>1237</v>
      </c>
      <c r="C274" s="2">
        <v>0</v>
      </c>
      <c r="D274" s="2">
        <v>0</v>
      </c>
      <c r="E274" s="2">
        <v>0</v>
      </c>
      <c r="F274" s="2">
        <v>4272447.8799999896</v>
      </c>
      <c r="G274" s="2">
        <v>3459.36</v>
      </c>
      <c r="H274" s="2">
        <v>4268988.5199999902</v>
      </c>
      <c r="I274" s="2">
        <v>0</v>
      </c>
      <c r="J274" s="2">
        <v>4268988.5199999902</v>
      </c>
      <c r="K274" s="519" t="str">
        <f t="shared" si="4"/>
        <v>4301900000</v>
      </c>
    </row>
    <row r="275" spans="1:12" x14ac:dyDescent="0.3">
      <c r="A275" s="535" t="s">
        <v>1737</v>
      </c>
      <c r="B275" s="535" t="s">
        <v>1738</v>
      </c>
      <c r="C275" s="2">
        <v>0</v>
      </c>
      <c r="D275" s="2">
        <v>0</v>
      </c>
      <c r="E275" s="2">
        <v>0</v>
      </c>
      <c r="F275" s="2">
        <v>217408.149999999</v>
      </c>
      <c r="G275" s="2">
        <v>601403.72999999905</v>
      </c>
      <c r="H275" s="2">
        <v>0</v>
      </c>
      <c r="I275" s="2">
        <v>-383995.58</v>
      </c>
      <c r="J275" s="2">
        <v>-383995.58</v>
      </c>
      <c r="K275" s="519" t="str">
        <f t="shared" si="4"/>
        <v>4301900005</v>
      </c>
    </row>
    <row r="276" spans="1:12" x14ac:dyDescent="0.3">
      <c r="A276" s="535" t="s">
        <v>1739</v>
      </c>
      <c r="B276" s="535" t="s">
        <v>1237</v>
      </c>
      <c r="C276" s="2">
        <v>0</v>
      </c>
      <c r="D276" s="2">
        <v>0</v>
      </c>
      <c r="E276" s="2">
        <v>0</v>
      </c>
      <c r="F276" s="2">
        <v>219948.64</v>
      </c>
      <c r="G276" s="2">
        <v>0</v>
      </c>
      <c r="H276" s="2">
        <v>219948.64</v>
      </c>
      <c r="I276" s="2">
        <v>0</v>
      </c>
      <c r="J276" s="2">
        <v>219948.64</v>
      </c>
      <c r="K276" s="519" t="str">
        <f t="shared" si="4"/>
        <v>4301900009</v>
      </c>
    </row>
    <row r="277" spans="1:12" x14ac:dyDescent="0.3">
      <c r="A277" s="535" t="s">
        <v>1238</v>
      </c>
      <c r="B277" s="535" t="s">
        <v>1239</v>
      </c>
      <c r="C277" s="2">
        <v>0</v>
      </c>
      <c r="D277" s="2">
        <v>0</v>
      </c>
      <c r="E277" s="2">
        <v>0</v>
      </c>
      <c r="F277" s="2">
        <v>15397.84</v>
      </c>
      <c r="G277" s="2">
        <v>0</v>
      </c>
      <c r="H277" s="2">
        <v>15397.84</v>
      </c>
      <c r="I277" s="2">
        <v>0</v>
      </c>
      <c r="J277" s="2">
        <v>15397.84</v>
      </c>
      <c r="K277" s="519" t="str">
        <f t="shared" si="4"/>
        <v>4304010000</v>
      </c>
    </row>
    <row r="278" spans="1:12" x14ac:dyDescent="0.3">
      <c r="A278" s="535" t="s">
        <v>1904</v>
      </c>
      <c r="B278" s="535" t="s">
        <v>1239</v>
      </c>
      <c r="C278" s="2">
        <v>0</v>
      </c>
      <c r="D278" s="2">
        <v>0</v>
      </c>
      <c r="E278" s="2">
        <v>0</v>
      </c>
      <c r="F278" s="2">
        <v>1768.52</v>
      </c>
      <c r="G278" s="2">
        <v>0</v>
      </c>
      <c r="H278" s="2">
        <v>1768.52</v>
      </c>
      <c r="I278" s="2">
        <v>0</v>
      </c>
      <c r="J278" s="2">
        <v>1768.52</v>
      </c>
      <c r="K278" s="519" t="str">
        <f t="shared" si="4"/>
        <v>4304020000</v>
      </c>
    </row>
    <row r="279" spans="1:12" x14ac:dyDescent="0.3">
      <c r="A279" s="535" t="s">
        <v>31</v>
      </c>
      <c r="B279" s="535" t="s">
        <v>1240</v>
      </c>
      <c r="C279" s="2">
        <v>0</v>
      </c>
      <c r="D279" s="2">
        <v>0</v>
      </c>
      <c r="E279" s="2">
        <v>0</v>
      </c>
      <c r="F279" s="2">
        <v>5258.1499999999896</v>
      </c>
      <c r="G279" s="2">
        <v>0</v>
      </c>
      <c r="H279" s="2">
        <v>5258.1499999999896</v>
      </c>
      <c r="I279" s="2">
        <v>0</v>
      </c>
      <c r="J279" s="2">
        <v>5258.1499999999896</v>
      </c>
      <c r="K279" s="519" t="str">
        <f t="shared" si="4"/>
        <v>4304050000</v>
      </c>
    </row>
    <row r="280" spans="1:12" x14ac:dyDescent="0.3">
      <c r="A280" s="535" t="s">
        <v>1241</v>
      </c>
      <c r="B280" s="535" t="s">
        <v>1242</v>
      </c>
      <c r="C280" s="2">
        <v>0</v>
      </c>
      <c r="D280" s="2">
        <v>0</v>
      </c>
      <c r="E280" s="2">
        <v>0</v>
      </c>
      <c r="F280" s="2">
        <v>61606.57</v>
      </c>
      <c r="G280" s="2">
        <v>2201.2399999999898</v>
      </c>
      <c r="H280" s="2">
        <v>59405.33</v>
      </c>
      <c r="I280" s="2">
        <v>0</v>
      </c>
      <c r="J280" s="2">
        <v>59405.33</v>
      </c>
      <c r="K280" s="519" t="str">
        <f t="shared" si="4"/>
        <v>4304060000</v>
      </c>
    </row>
    <row r="281" spans="1:12" x14ac:dyDescent="0.3">
      <c r="A281" s="535" t="s">
        <v>1905</v>
      </c>
      <c r="B281" s="535" t="s">
        <v>1906</v>
      </c>
      <c r="C281" s="2">
        <v>0</v>
      </c>
      <c r="D281" s="2">
        <v>0</v>
      </c>
      <c r="E281" s="2">
        <v>0</v>
      </c>
      <c r="F281" s="2">
        <v>169.69999999999899</v>
      </c>
      <c r="G281" s="2">
        <v>169.69999999999899</v>
      </c>
      <c r="H281" s="2">
        <v>0</v>
      </c>
      <c r="I281" s="2">
        <v>0</v>
      </c>
      <c r="J281" s="2">
        <v>0</v>
      </c>
      <c r="K281" s="519" t="str">
        <f t="shared" si="4"/>
        <v>4304120000</v>
      </c>
    </row>
    <row r="282" spans="1:12" x14ac:dyDescent="0.3">
      <c r="A282" s="535" t="s">
        <v>1852</v>
      </c>
      <c r="B282" s="535" t="s">
        <v>1853</v>
      </c>
      <c r="C282" s="2">
        <v>0</v>
      </c>
      <c r="D282" s="2">
        <v>0</v>
      </c>
      <c r="E282" s="2">
        <v>0</v>
      </c>
      <c r="F282" s="2">
        <v>1720</v>
      </c>
      <c r="G282" s="2">
        <v>1720</v>
      </c>
      <c r="H282" s="2">
        <v>0</v>
      </c>
      <c r="I282" s="2">
        <v>0</v>
      </c>
      <c r="J282" s="2">
        <v>0</v>
      </c>
      <c r="K282" s="519" t="str">
        <f t="shared" si="4"/>
        <v>4304130000</v>
      </c>
    </row>
    <row r="283" spans="1:12" x14ac:dyDescent="0.3">
      <c r="A283" s="535" t="s">
        <v>1243</v>
      </c>
      <c r="B283" s="535" t="s">
        <v>1244</v>
      </c>
      <c r="C283" s="2">
        <v>0</v>
      </c>
      <c r="D283" s="2">
        <v>0</v>
      </c>
      <c r="E283" s="2">
        <v>0</v>
      </c>
      <c r="F283" s="2">
        <v>734089.91</v>
      </c>
      <c r="G283" s="2">
        <v>25957</v>
      </c>
      <c r="H283" s="2">
        <v>708132.91</v>
      </c>
      <c r="I283" s="2">
        <v>0</v>
      </c>
      <c r="J283" s="2">
        <v>708132.91</v>
      </c>
      <c r="K283" s="519" t="str">
        <f t="shared" si="4"/>
        <v>4304140000</v>
      </c>
    </row>
    <row r="284" spans="1:12" x14ac:dyDescent="0.3">
      <c r="A284" s="535" t="s">
        <v>1944</v>
      </c>
      <c r="B284" s="535" t="s">
        <v>1945</v>
      </c>
      <c r="C284" s="2">
        <v>0</v>
      </c>
      <c r="D284" s="2">
        <v>0</v>
      </c>
      <c r="E284" s="2">
        <v>0</v>
      </c>
      <c r="F284" s="2">
        <v>0</v>
      </c>
      <c r="G284" s="2">
        <v>5005.51</v>
      </c>
      <c r="H284" s="2">
        <v>0</v>
      </c>
      <c r="I284" s="2">
        <v>-5005.51</v>
      </c>
      <c r="J284" s="2">
        <v>-5005.51</v>
      </c>
      <c r="K284" s="519" t="str">
        <f t="shared" si="4"/>
        <v>4304140005</v>
      </c>
      <c r="L284" s="345"/>
    </row>
    <row r="285" spans="1:12" x14ac:dyDescent="0.3">
      <c r="A285" s="535" t="s">
        <v>1245</v>
      </c>
      <c r="B285" s="535" t="s">
        <v>1246</v>
      </c>
      <c r="C285" s="2">
        <v>0</v>
      </c>
      <c r="D285" s="2">
        <v>0</v>
      </c>
      <c r="E285" s="2">
        <v>0</v>
      </c>
      <c r="F285" s="2">
        <v>230007.64</v>
      </c>
      <c r="G285" s="2">
        <v>98997.809999999896</v>
      </c>
      <c r="H285" s="2">
        <v>131009.83</v>
      </c>
      <c r="I285" s="2">
        <v>0</v>
      </c>
      <c r="J285" s="2">
        <v>131009.83</v>
      </c>
      <c r="K285" s="519" t="str">
        <f t="shared" si="4"/>
        <v>4304170000</v>
      </c>
    </row>
    <row r="286" spans="1:12" x14ac:dyDescent="0.3">
      <c r="A286" s="535" t="s">
        <v>1247</v>
      </c>
      <c r="B286" s="535" t="s">
        <v>1248</v>
      </c>
      <c r="C286" s="2">
        <v>0</v>
      </c>
      <c r="D286" s="2">
        <v>0</v>
      </c>
      <c r="E286" s="2">
        <v>0</v>
      </c>
      <c r="F286" s="2">
        <v>435968.609999999</v>
      </c>
      <c r="G286" s="2">
        <v>0</v>
      </c>
      <c r="H286" s="2">
        <v>435968.609999999</v>
      </c>
      <c r="I286" s="2">
        <v>0</v>
      </c>
      <c r="J286" s="2">
        <v>435968.609999999</v>
      </c>
      <c r="K286" s="519" t="str">
        <f t="shared" si="4"/>
        <v>4305100000</v>
      </c>
    </row>
    <row r="287" spans="1:12" x14ac:dyDescent="0.3">
      <c r="A287" s="535" t="s">
        <v>1854</v>
      </c>
      <c r="B287" s="535" t="s">
        <v>1855</v>
      </c>
      <c r="C287" s="2">
        <v>0</v>
      </c>
      <c r="D287" s="2">
        <v>0</v>
      </c>
      <c r="E287" s="2">
        <v>0</v>
      </c>
      <c r="F287" s="2">
        <v>22192</v>
      </c>
      <c r="G287" s="2">
        <v>22192</v>
      </c>
      <c r="H287" s="2">
        <v>0</v>
      </c>
      <c r="I287" s="2">
        <v>0</v>
      </c>
      <c r="J287" s="2">
        <v>0</v>
      </c>
      <c r="K287" s="519" t="str">
        <f t="shared" si="4"/>
        <v>4305100005</v>
      </c>
    </row>
    <row r="288" spans="1:12" x14ac:dyDescent="0.3">
      <c r="A288" s="535" t="s">
        <v>1740</v>
      </c>
      <c r="B288" s="535" t="s">
        <v>1741</v>
      </c>
      <c r="C288" s="2">
        <v>0</v>
      </c>
      <c r="D288" s="2">
        <v>0</v>
      </c>
      <c r="E288" s="2">
        <v>0</v>
      </c>
      <c r="F288" s="2">
        <v>365.44</v>
      </c>
      <c r="G288" s="2">
        <v>125.44</v>
      </c>
      <c r="H288" s="2">
        <v>240</v>
      </c>
      <c r="I288" s="2">
        <v>0</v>
      </c>
      <c r="J288" s="2">
        <v>240</v>
      </c>
      <c r="K288" s="519" t="str">
        <f t="shared" si="4"/>
        <v>4305300000</v>
      </c>
    </row>
    <row r="289" spans="1:12" x14ac:dyDescent="0.3">
      <c r="A289" s="569" t="s">
        <v>1249</v>
      </c>
      <c r="B289" s="569" t="s">
        <v>1250</v>
      </c>
      <c r="C289" s="2">
        <v>0</v>
      </c>
      <c r="D289" s="2">
        <v>0</v>
      </c>
      <c r="E289" s="2">
        <v>0</v>
      </c>
      <c r="F289" s="2">
        <v>72372.839999999895</v>
      </c>
      <c r="G289" s="2">
        <v>22193.34</v>
      </c>
      <c r="H289" s="2">
        <v>50179.5</v>
      </c>
      <c r="I289" s="2">
        <v>0</v>
      </c>
      <c r="J289" s="2">
        <v>50179.5</v>
      </c>
      <c r="K289" s="519" t="str">
        <f t="shared" si="4"/>
        <v>4305400000</v>
      </c>
    </row>
    <row r="290" spans="1:12" x14ac:dyDescent="0.3">
      <c r="A290" s="535" t="s">
        <v>1742</v>
      </c>
      <c r="B290" s="535" t="s">
        <v>1743</v>
      </c>
      <c r="C290" s="2">
        <v>0</v>
      </c>
      <c r="D290" s="2">
        <v>0</v>
      </c>
      <c r="E290" s="2">
        <v>0</v>
      </c>
      <c r="F290" s="2">
        <v>1660.8</v>
      </c>
      <c r="G290" s="2">
        <v>9541.7999999999902</v>
      </c>
      <c r="H290" s="2">
        <v>0</v>
      </c>
      <c r="I290" s="2">
        <v>-7881</v>
      </c>
      <c r="J290" s="2">
        <v>-7881</v>
      </c>
      <c r="K290" s="519" t="str">
        <f t="shared" si="4"/>
        <v>4305400005</v>
      </c>
    </row>
    <row r="291" spans="1:12" x14ac:dyDescent="0.3">
      <c r="A291" s="535" t="s">
        <v>1744</v>
      </c>
      <c r="B291" s="535" t="s">
        <v>1745</v>
      </c>
      <c r="C291" s="2">
        <v>0</v>
      </c>
      <c r="D291" s="2">
        <v>0</v>
      </c>
      <c r="E291" s="2">
        <v>0</v>
      </c>
      <c r="F291" s="2">
        <v>9979.7999999999902</v>
      </c>
      <c r="G291" s="2">
        <v>0</v>
      </c>
      <c r="H291" s="2">
        <v>9979.7999999999902</v>
      </c>
      <c r="I291" s="2">
        <v>0</v>
      </c>
      <c r="J291" s="2">
        <v>9979.7999999999902</v>
      </c>
      <c r="K291" s="519" t="str">
        <f t="shared" si="4"/>
        <v>4305400009</v>
      </c>
    </row>
    <row r="292" spans="1:12" x14ac:dyDescent="0.3">
      <c r="A292" s="535" t="s">
        <v>1690</v>
      </c>
      <c r="B292" s="535" t="s">
        <v>1691</v>
      </c>
      <c r="C292" s="2">
        <v>0</v>
      </c>
      <c r="D292" s="2">
        <v>0</v>
      </c>
      <c r="E292" s="2">
        <v>0</v>
      </c>
      <c r="F292" s="2">
        <v>38500</v>
      </c>
      <c r="G292" s="2">
        <v>0</v>
      </c>
      <c r="H292" s="2">
        <v>38500</v>
      </c>
      <c r="I292" s="2">
        <v>0</v>
      </c>
      <c r="J292" s="2">
        <v>38500</v>
      </c>
      <c r="K292" s="519" t="str">
        <f t="shared" si="4"/>
        <v>4305410000</v>
      </c>
    </row>
    <row r="293" spans="1:12" x14ac:dyDescent="0.3">
      <c r="A293" s="535" t="s">
        <v>1746</v>
      </c>
      <c r="B293" s="535" t="s">
        <v>1747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519" t="str">
        <f t="shared" si="4"/>
        <v>4305410005</v>
      </c>
    </row>
    <row r="294" spans="1:12" x14ac:dyDescent="0.3">
      <c r="A294" s="535" t="s">
        <v>1251</v>
      </c>
      <c r="B294" s="535" t="s">
        <v>1252</v>
      </c>
      <c r="C294" s="2">
        <v>0</v>
      </c>
      <c r="D294" s="2">
        <v>0</v>
      </c>
      <c r="E294" s="2">
        <v>0</v>
      </c>
      <c r="F294" s="2">
        <v>9168.75</v>
      </c>
      <c r="G294" s="2">
        <v>0</v>
      </c>
      <c r="H294" s="2">
        <v>9168.75</v>
      </c>
      <c r="I294" s="2">
        <v>0</v>
      </c>
      <c r="J294" s="2">
        <v>9168.75</v>
      </c>
      <c r="K294" s="519" t="str">
        <f t="shared" si="4"/>
        <v>4305500000</v>
      </c>
    </row>
    <row r="295" spans="1:12" x14ac:dyDescent="0.3">
      <c r="A295" s="535" t="s">
        <v>1907</v>
      </c>
      <c r="B295" s="535" t="s">
        <v>1748</v>
      </c>
      <c r="C295" s="2">
        <v>0</v>
      </c>
      <c r="D295" s="2">
        <v>0</v>
      </c>
      <c r="E295" s="2">
        <v>0</v>
      </c>
      <c r="F295" s="2">
        <v>2999.57</v>
      </c>
      <c r="G295" s="2">
        <v>0</v>
      </c>
      <c r="H295" s="2">
        <v>2999.57</v>
      </c>
      <c r="I295" s="2">
        <v>0</v>
      </c>
      <c r="J295" s="2">
        <v>2999.57</v>
      </c>
      <c r="K295" s="519" t="str">
        <f t="shared" si="4"/>
        <v>4305600000</v>
      </c>
    </row>
    <row r="296" spans="1:12" x14ac:dyDescent="0.3">
      <c r="A296" s="535" t="s">
        <v>1946</v>
      </c>
      <c r="B296" s="535" t="s">
        <v>1748</v>
      </c>
      <c r="C296" s="2">
        <v>0</v>
      </c>
      <c r="D296" s="2">
        <v>0</v>
      </c>
      <c r="E296" s="2">
        <v>0</v>
      </c>
      <c r="F296" s="2">
        <v>0</v>
      </c>
      <c r="G296" s="2">
        <v>312.77999999999901</v>
      </c>
      <c r="H296" s="2">
        <v>0</v>
      </c>
      <c r="I296" s="2">
        <v>-312.77999999999901</v>
      </c>
      <c r="J296" s="2">
        <v>-312.77999999999901</v>
      </c>
      <c r="K296" s="519" t="str">
        <f t="shared" si="4"/>
        <v>4305600005</v>
      </c>
      <c r="L296" s="345"/>
    </row>
    <row r="297" spans="1:12" x14ac:dyDescent="0.3">
      <c r="A297" s="535" t="s">
        <v>164</v>
      </c>
      <c r="B297" s="535" t="s">
        <v>1748</v>
      </c>
      <c r="C297" s="2">
        <v>0</v>
      </c>
      <c r="D297" s="2">
        <v>0</v>
      </c>
      <c r="E297" s="2">
        <v>0</v>
      </c>
      <c r="F297" s="2">
        <v>24.42</v>
      </c>
      <c r="G297" s="2">
        <v>0</v>
      </c>
      <c r="H297" s="2">
        <v>24.42</v>
      </c>
      <c r="I297" s="2">
        <v>0</v>
      </c>
      <c r="J297" s="2">
        <v>24.42</v>
      </c>
      <c r="K297" s="519" t="str">
        <f t="shared" si="4"/>
        <v>4305600009</v>
      </c>
    </row>
    <row r="298" spans="1:12" x14ac:dyDescent="0.3">
      <c r="A298" s="535" t="s">
        <v>1253</v>
      </c>
      <c r="B298" s="535" t="s">
        <v>1254</v>
      </c>
      <c r="C298" s="2">
        <v>0</v>
      </c>
      <c r="D298" s="2">
        <v>0</v>
      </c>
      <c r="E298" s="2">
        <v>0</v>
      </c>
      <c r="F298" s="2">
        <v>47859.48</v>
      </c>
      <c r="G298" s="2">
        <v>47859.48</v>
      </c>
      <c r="H298" s="2">
        <v>0</v>
      </c>
      <c r="I298" s="2">
        <v>0</v>
      </c>
      <c r="J298" s="2">
        <v>0</v>
      </c>
      <c r="K298" s="519" t="str">
        <f t="shared" si="4"/>
        <v>4306000000</v>
      </c>
    </row>
    <row r="299" spans="1:12" x14ac:dyDescent="0.3">
      <c r="A299" s="535" t="s">
        <v>1856</v>
      </c>
      <c r="B299" s="535" t="s">
        <v>1857</v>
      </c>
      <c r="C299" s="2">
        <v>0</v>
      </c>
      <c r="D299" s="2">
        <v>0</v>
      </c>
      <c r="E299" s="2">
        <v>0</v>
      </c>
      <c r="F299" s="2">
        <v>158.71</v>
      </c>
      <c r="G299" s="2">
        <v>0</v>
      </c>
      <c r="H299" s="2">
        <v>158.71</v>
      </c>
      <c r="I299" s="2">
        <v>0</v>
      </c>
      <c r="J299" s="2">
        <v>158.71</v>
      </c>
      <c r="K299" s="519" t="str">
        <f t="shared" si="4"/>
        <v>4306020000</v>
      </c>
    </row>
    <row r="300" spans="1:12" x14ac:dyDescent="0.3">
      <c r="A300" s="569" t="s">
        <v>1255</v>
      </c>
      <c r="B300" s="569" t="s">
        <v>1256</v>
      </c>
      <c r="C300" s="2">
        <v>0</v>
      </c>
      <c r="D300" s="2">
        <v>0</v>
      </c>
      <c r="E300" s="2">
        <v>0</v>
      </c>
      <c r="F300" s="2">
        <v>47859.48</v>
      </c>
      <c r="G300" s="2">
        <v>0</v>
      </c>
      <c r="H300" s="2">
        <v>47859.48</v>
      </c>
      <c r="I300" s="2">
        <v>0</v>
      </c>
      <c r="J300" s="2">
        <v>47859.48</v>
      </c>
      <c r="K300" s="519" t="str">
        <f t="shared" si="4"/>
        <v>4306030000</v>
      </c>
    </row>
    <row r="301" spans="1:12" x14ac:dyDescent="0.3">
      <c r="A301" s="535" t="s">
        <v>1257</v>
      </c>
      <c r="B301" s="535" t="s">
        <v>1258</v>
      </c>
      <c r="C301" s="2">
        <v>0</v>
      </c>
      <c r="D301" s="2">
        <v>0</v>
      </c>
      <c r="E301" s="2">
        <v>0</v>
      </c>
      <c r="F301" s="2">
        <v>264588.739999999</v>
      </c>
      <c r="G301" s="2">
        <v>14636.1</v>
      </c>
      <c r="H301" s="2">
        <v>249952.64000000001</v>
      </c>
      <c r="I301" s="2">
        <v>0</v>
      </c>
      <c r="J301" s="2">
        <v>249952.64000000001</v>
      </c>
      <c r="K301" s="519" t="str">
        <f t="shared" si="4"/>
        <v>4306040000</v>
      </c>
    </row>
    <row r="302" spans="1:12" x14ac:dyDescent="0.3">
      <c r="A302" s="535" t="s">
        <v>1858</v>
      </c>
      <c r="B302" s="535" t="s">
        <v>1859</v>
      </c>
      <c r="C302" s="2">
        <v>0</v>
      </c>
      <c r="D302" s="2">
        <v>0</v>
      </c>
      <c r="E302" s="2">
        <v>0</v>
      </c>
      <c r="F302" s="2">
        <v>2700</v>
      </c>
      <c r="G302" s="2">
        <v>0</v>
      </c>
      <c r="H302" s="2">
        <v>2700</v>
      </c>
      <c r="I302" s="2">
        <v>0</v>
      </c>
      <c r="J302" s="2">
        <v>2700</v>
      </c>
      <c r="K302" s="519" t="str">
        <f t="shared" si="4"/>
        <v>4306050000</v>
      </c>
    </row>
    <row r="303" spans="1:12" x14ac:dyDescent="0.3">
      <c r="A303" s="569" t="s">
        <v>1259</v>
      </c>
      <c r="B303" s="569" t="s">
        <v>1260</v>
      </c>
      <c r="C303" s="2">
        <v>0</v>
      </c>
      <c r="D303" s="2">
        <v>0</v>
      </c>
      <c r="E303" s="2">
        <v>0</v>
      </c>
      <c r="F303" s="2">
        <v>12984</v>
      </c>
      <c r="G303" s="2">
        <v>6492</v>
      </c>
      <c r="H303" s="2">
        <v>6492</v>
      </c>
      <c r="I303" s="2">
        <v>0</v>
      </c>
      <c r="J303" s="2">
        <v>6492</v>
      </c>
      <c r="K303" s="519" t="str">
        <f t="shared" si="4"/>
        <v>4306142000</v>
      </c>
    </row>
    <row r="304" spans="1:12" x14ac:dyDescent="0.3">
      <c r="A304" s="535" t="s">
        <v>1261</v>
      </c>
      <c r="B304" s="535" t="s">
        <v>1262</v>
      </c>
      <c r="C304" s="2">
        <v>0</v>
      </c>
      <c r="D304" s="2">
        <v>0</v>
      </c>
      <c r="E304" s="2">
        <v>0</v>
      </c>
      <c r="F304" s="2">
        <v>1983052.8799999901</v>
      </c>
      <c r="G304" s="2">
        <v>848977.19999999902</v>
      </c>
      <c r="H304" s="2">
        <v>1134075.6799999899</v>
      </c>
      <c r="I304" s="2">
        <v>0</v>
      </c>
      <c r="J304" s="2">
        <v>1134075.6799999899</v>
      </c>
      <c r="K304" s="519" t="str">
        <f t="shared" si="4"/>
        <v>4306143000</v>
      </c>
    </row>
    <row r="305" spans="1:11" x14ac:dyDescent="0.3">
      <c r="A305" s="535" t="s">
        <v>1263</v>
      </c>
      <c r="B305" s="535" t="s">
        <v>1264</v>
      </c>
      <c r="C305" s="2">
        <v>0</v>
      </c>
      <c r="D305" s="2">
        <v>0</v>
      </c>
      <c r="E305" s="2">
        <v>0</v>
      </c>
      <c r="F305" s="2">
        <v>116492.61</v>
      </c>
      <c r="G305" s="2">
        <v>0</v>
      </c>
      <c r="H305" s="2">
        <v>116492.61</v>
      </c>
      <c r="I305" s="2">
        <v>0</v>
      </c>
      <c r="J305" s="2">
        <v>116492.61</v>
      </c>
      <c r="K305" s="519" t="str">
        <f t="shared" si="4"/>
        <v>4307300000</v>
      </c>
    </row>
    <row r="306" spans="1:11" x14ac:dyDescent="0.3">
      <c r="A306" s="535" t="s">
        <v>1265</v>
      </c>
      <c r="B306" s="535" t="s">
        <v>1266</v>
      </c>
      <c r="C306" s="2">
        <v>0</v>
      </c>
      <c r="D306" s="2">
        <v>0</v>
      </c>
      <c r="E306" s="2">
        <v>0</v>
      </c>
      <c r="F306" s="2">
        <v>1916445.8</v>
      </c>
      <c r="G306" s="2">
        <v>957682.9</v>
      </c>
      <c r="H306" s="2">
        <v>958762.9</v>
      </c>
      <c r="I306" s="2">
        <v>0</v>
      </c>
      <c r="J306" s="2">
        <v>958762.9</v>
      </c>
      <c r="K306" s="519" t="str">
        <f t="shared" si="4"/>
        <v>4308200000</v>
      </c>
    </row>
    <row r="307" spans="1:11" x14ac:dyDescent="0.3">
      <c r="A307" s="535" t="s">
        <v>1749</v>
      </c>
      <c r="B307" s="535" t="s">
        <v>1750</v>
      </c>
      <c r="C307" s="2">
        <v>0</v>
      </c>
      <c r="D307" s="2">
        <v>0</v>
      </c>
      <c r="E307" s="2">
        <v>0</v>
      </c>
      <c r="F307" s="2">
        <v>72359.279999999897</v>
      </c>
      <c r="G307" s="2">
        <v>103839.28</v>
      </c>
      <c r="H307" s="2">
        <v>0</v>
      </c>
      <c r="I307" s="2">
        <v>-31480</v>
      </c>
      <c r="J307" s="2">
        <v>-31480</v>
      </c>
      <c r="K307" s="519" t="str">
        <f t="shared" si="4"/>
        <v>4308200005</v>
      </c>
    </row>
    <row r="308" spans="1:11" x14ac:dyDescent="0.3">
      <c r="A308" s="535" t="s">
        <v>1751</v>
      </c>
      <c r="B308" s="535" t="s">
        <v>1266</v>
      </c>
      <c r="C308" s="2">
        <v>0</v>
      </c>
      <c r="D308" s="2">
        <v>0</v>
      </c>
      <c r="E308" s="2">
        <v>0</v>
      </c>
      <c r="F308" s="2">
        <v>43450</v>
      </c>
      <c r="G308" s="2">
        <v>1178</v>
      </c>
      <c r="H308" s="2">
        <v>42272</v>
      </c>
      <c r="I308" s="2">
        <v>0</v>
      </c>
      <c r="J308" s="2">
        <v>42272</v>
      </c>
      <c r="K308" s="519" t="str">
        <f t="shared" si="4"/>
        <v>4308200009</v>
      </c>
    </row>
    <row r="309" spans="1:11" x14ac:dyDescent="0.3">
      <c r="A309" s="535" t="s">
        <v>1267</v>
      </c>
      <c r="B309" s="535" t="s">
        <v>1268</v>
      </c>
      <c r="C309" s="2">
        <v>0</v>
      </c>
      <c r="D309" s="2">
        <v>0</v>
      </c>
      <c r="E309" s="2">
        <v>0</v>
      </c>
      <c r="F309" s="2">
        <v>1991658.4299999899</v>
      </c>
      <c r="G309" s="2">
        <v>835461.64</v>
      </c>
      <c r="H309" s="2">
        <v>1156196.79</v>
      </c>
      <c r="I309" s="2">
        <v>0</v>
      </c>
      <c r="J309" s="2">
        <v>1156196.79</v>
      </c>
      <c r="K309" s="519" t="str">
        <f t="shared" si="4"/>
        <v>4308300000</v>
      </c>
    </row>
    <row r="310" spans="1:11" x14ac:dyDescent="0.3">
      <c r="A310" s="535" t="s">
        <v>1752</v>
      </c>
      <c r="B310" s="535" t="s">
        <v>1753</v>
      </c>
      <c r="C310" s="2">
        <v>0</v>
      </c>
      <c r="D310" s="2">
        <v>0</v>
      </c>
      <c r="E310" s="2">
        <v>0</v>
      </c>
      <c r="F310" s="2">
        <v>0</v>
      </c>
      <c r="G310" s="2">
        <v>82099.839999999895</v>
      </c>
      <c r="H310" s="2">
        <v>0</v>
      </c>
      <c r="I310" s="2">
        <v>-82099.839999999895</v>
      </c>
      <c r="J310" s="2">
        <v>-82099.839999999895</v>
      </c>
      <c r="K310" s="519" t="str">
        <f t="shared" si="4"/>
        <v>4308300005</v>
      </c>
    </row>
    <row r="311" spans="1:11" x14ac:dyDescent="0.3">
      <c r="A311" s="535" t="s">
        <v>32</v>
      </c>
      <c r="B311" s="535" t="s">
        <v>1753</v>
      </c>
      <c r="C311" s="2">
        <v>0</v>
      </c>
      <c r="D311" s="2">
        <v>0</v>
      </c>
      <c r="E311" s="2">
        <v>0</v>
      </c>
      <c r="F311" s="2">
        <v>82737.8</v>
      </c>
      <c r="G311" s="2">
        <v>0</v>
      </c>
      <c r="H311" s="2">
        <v>82737.8</v>
      </c>
      <c r="I311" s="2">
        <v>0</v>
      </c>
      <c r="J311" s="2">
        <v>82737.8</v>
      </c>
      <c r="K311" s="519" t="str">
        <f t="shared" si="4"/>
        <v>4308300009</v>
      </c>
    </row>
    <row r="312" spans="1:11" x14ac:dyDescent="0.3">
      <c r="A312" s="535" t="s">
        <v>1269</v>
      </c>
      <c r="B312" s="535" t="s">
        <v>1270</v>
      </c>
      <c r="C312" s="2">
        <v>0</v>
      </c>
      <c r="D312" s="2">
        <v>0</v>
      </c>
      <c r="E312" s="2">
        <v>0</v>
      </c>
      <c r="F312" s="2">
        <v>57263.57</v>
      </c>
      <c r="G312" s="2">
        <v>0</v>
      </c>
      <c r="H312" s="2">
        <v>57263.57</v>
      </c>
      <c r="I312" s="2">
        <v>0</v>
      </c>
      <c r="J312" s="2">
        <v>57263.57</v>
      </c>
      <c r="K312" s="519" t="str">
        <f t="shared" si="4"/>
        <v>4308400000</v>
      </c>
    </row>
    <row r="313" spans="1:11" x14ac:dyDescent="0.3">
      <c r="A313" s="535" t="s">
        <v>1271</v>
      </c>
      <c r="B313" s="535" t="s">
        <v>1272</v>
      </c>
      <c r="C313" s="2">
        <v>0</v>
      </c>
      <c r="D313" s="2">
        <v>0</v>
      </c>
      <c r="E313" s="2">
        <v>0</v>
      </c>
      <c r="F313" s="2">
        <v>16266.92</v>
      </c>
      <c r="G313" s="2">
        <v>0</v>
      </c>
      <c r="H313" s="2">
        <v>16266.92</v>
      </c>
      <c r="I313" s="2">
        <v>0</v>
      </c>
      <c r="J313" s="2">
        <v>16266.92</v>
      </c>
      <c r="K313" s="519" t="str">
        <f t="shared" si="4"/>
        <v>4308500000</v>
      </c>
    </row>
    <row r="314" spans="1:11" x14ac:dyDescent="0.3">
      <c r="A314" s="535" t="s">
        <v>33</v>
      </c>
      <c r="B314" s="535" t="s">
        <v>1273</v>
      </c>
      <c r="C314" s="2">
        <v>0</v>
      </c>
      <c r="D314" s="2">
        <v>0</v>
      </c>
      <c r="E314" s="2">
        <v>0</v>
      </c>
      <c r="F314" s="2">
        <v>17632.84</v>
      </c>
      <c r="G314" s="2">
        <v>0</v>
      </c>
      <c r="H314" s="2">
        <v>17632.84</v>
      </c>
      <c r="I314" s="2">
        <v>0</v>
      </c>
      <c r="J314" s="2">
        <v>17632.84</v>
      </c>
      <c r="K314" s="519" t="str">
        <f t="shared" si="4"/>
        <v>4311400000</v>
      </c>
    </row>
    <row r="315" spans="1:11" x14ac:dyDescent="0.3">
      <c r="A315" s="535" t="s">
        <v>1274</v>
      </c>
      <c r="B315" s="535" t="s">
        <v>1275</v>
      </c>
      <c r="C315" s="2">
        <v>0</v>
      </c>
      <c r="D315" s="2">
        <v>0</v>
      </c>
      <c r="E315" s="2">
        <v>0</v>
      </c>
      <c r="F315" s="2">
        <v>6816.4099999999899</v>
      </c>
      <c r="G315" s="2">
        <v>0</v>
      </c>
      <c r="H315" s="2">
        <v>6816.4099999999899</v>
      </c>
      <c r="I315" s="2">
        <v>0</v>
      </c>
      <c r="J315" s="2">
        <v>6816.4099999999899</v>
      </c>
      <c r="K315" s="519" t="str">
        <f t="shared" si="4"/>
        <v>4311500000</v>
      </c>
    </row>
    <row r="316" spans="1:11" x14ac:dyDescent="0.3">
      <c r="A316" s="535" t="s">
        <v>1276</v>
      </c>
      <c r="B316" s="535" t="s">
        <v>1277</v>
      </c>
      <c r="C316" s="2">
        <v>0</v>
      </c>
      <c r="D316" s="2">
        <v>0</v>
      </c>
      <c r="E316" s="2">
        <v>0</v>
      </c>
      <c r="F316" s="2">
        <v>28509</v>
      </c>
      <c r="G316" s="2">
        <v>0</v>
      </c>
      <c r="H316" s="2">
        <v>28509</v>
      </c>
      <c r="I316" s="2">
        <v>0</v>
      </c>
      <c r="J316" s="2">
        <v>28509</v>
      </c>
      <c r="K316" s="519" t="str">
        <f t="shared" si="4"/>
        <v>4319010000</v>
      </c>
    </row>
    <row r="317" spans="1:11" x14ac:dyDescent="0.3">
      <c r="A317" s="535" t="s">
        <v>1278</v>
      </c>
      <c r="B317" s="535" t="s">
        <v>1279</v>
      </c>
      <c r="C317" s="2">
        <v>0</v>
      </c>
      <c r="D317" s="2">
        <v>0</v>
      </c>
      <c r="E317" s="2">
        <v>0</v>
      </c>
      <c r="F317" s="2">
        <v>700</v>
      </c>
      <c r="G317" s="2">
        <v>0</v>
      </c>
      <c r="H317" s="2">
        <v>700</v>
      </c>
      <c r="I317" s="2">
        <v>0</v>
      </c>
      <c r="J317" s="2">
        <v>700</v>
      </c>
      <c r="K317" s="519" t="str">
        <f t="shared" si="4"/>
        <v>4319030000</v>
      </c>
    </row>
    <row r="318" spans="1:11" x14ac:dyDescent="0.3">
      <c r="A318" s="535" t="s">
        <v>1280</v>
      </c>
      <c r="B318" s="535" t="s">
        <v>1281</v>
      </c>
      <c r="C318" s="2">
        <v>0</v>
      </c>
      <c r="D318" s="2">
        <v>0</v>
      </c>
      <c r="E318" s="2">
        <v>0</v>
      </c>
      <c r="F318" s="2">
        <v>14254.67</v>
      </c>
      <c r="G318" s="2">
        <v>350</v>
      </c>
      <c r="H318" s="2">
        <v>13904.67</v>
      </c>
      <c r="I318" s="2">
        <v>0</v>
      </c>
      <c r="J318" s="2">
        <v>13904.67</v>
      </c>
      <c r="K318" s="519" t="str">
        <f t="shared" si="4"/>
        <v>4319040000</v>
      </c>
    </row>
    <row r="319" spans="1:11" x14ac:dyDescent="0.3">
      <c r="A319" s="535" t="s">
        <v>1282</v>
      </c>
      <c r="B319" s="535" t="s">
        <v>1283</v>
      </c>
      <c r="C319" s="2">
        <v>0</v>
      </c>
      <c r="D319" s="2">
        <v>0</v>
      </c>
      <c r="E319" s="2">
        <v>0</v>
      </c>
      <c r="F319" s="2">
        <v>10419.200000000001</v>
      </c>
      <c r="G319" s="2">
        <v>0</v>
      </c>
      <c r="H319" s="2">
        <v>10419.200000000001</v>
      </c>
      <c r="I319" s="2">
        <v>0</v>
      </c>
      <c r="J319" s="2">
        <v>10419.200000000001</v>
      </c>
      <c r="K319" s="519" t="str">
        <f t="shared" si="4"/>
        <v>4319100000</v>
      </c>
    </row>
    <row r="320" spans="1:11" x14ac:dyDescent="0.3">
      <c r="A320" s="535" t="s">
        <v>1284</v>
      </c>
      <c r="B320" s="535" t="s">
        <v>1285</v>
      </c>
      <c r="C320" s="2">
        <v>0</v>
      </c>
      <c r="D320" s="2">
        <v>0</v>
      </c>
      <c r="E320" s="2">
        <v>0</v>
      </c>
      <c r="F320" s="2">
        <v>231554.32</v>
      </c>
      <c r="G320" s="2">
        <v>0</v>
      </c>
      <c r="H320" s="2">
        <v>231554.32</v>
      </c>
      <c r="I320" s="2">
        <v>0</v>
      </c>
      <c r="J320" s="2">
        <v>231554.32</v>
      </c>
      <c r="K320" s="519" t="str">
        <f t="shared" si="4"/>
        <v>4319120000</v>
      </c>
    </row>
    <row r="321" spans="1:11" x14ac:dyDescent="0.3">
      <c r="A321" s="535" t="s">
        <v>34</v>
      </c>
      <c r="B321" s="535" t="s">
        <v>1286</v>
      </c>
      <c r="C321" s="2">
        <v>0</v>
      </c>
      <c r="D321" s="2">
        <v>0</v>
      </c>
      <c r="E321" s="2">
        <v>0</v>
      </c>
      <c r="F321" s="2">
        <v>29626752</v>
      </c>
      <c r="G321" s="2">
        <v>189698.549999999</v>
      </c>
      <c r="H321" s="2">
        <v>29437053.449999899</v>
      </c>
      <c r="I321" s="2">
        <v>0</v>
      </c>
      <c r="J321" s="2">
        <v>29437053.449999899</v>
      </c>
      <c r="K321" s="519" t="str">
        <f t="shared" si="4"/>
        <v>4319800000</v>
      </c>
    </row>
    <row r="322" spans="1:11" x14ac:dyDescent="0.3">
      <c r="A322" s="535" t="s">
        <v>35</v>
      </c>
      <c r="B322" s="535" t="s">
        <v>1287</v>
      </c>
      <c r="C322" s="2">
        <v>0</v>
      </c>
      <c r="D322" s="2">
        <v>0</v>
      </c>
      <c r="E322" s="2">
        <v>0</v>
      </c>
      <c r="F322" s="2">
        <v>88109.479999999894</v>
      </c>
      <c r="G322" s="2">
        <v>17170.279999999901</v>
      </c>
      <c r="H322" s="2">
        <v>70939.199999999895</v>
      </c>
      <c r="I322" s="2">
        <v>0</v>
      </c>
      <c r="J322" s="2">
        <v>70939.199999999895</v>
      </c>
      <c r="K322" s="519" t="str">
        <f t="shared" si="4"/>
        <v>4319800009</v>
      </c>
    </row>
    <row r="323" spans="1:11" x14ac:dyDescent="0.3">
      <c r="A323" s="535" t="s">
        <v>1692</v>
      </c>
      <c r="B323" s="535" t="s">
        <v>1693</v>
      </c>
      <c r="C323" s="2">
        <v>0</v>
      </c>
      <c r="D323" s="2">
        <v>0</v>
      </c>
      <c r="E323" s="2">
        <v>0</v>
      </c>
      <c r="F323" s="2">
        <v>1403643.4199999899</v>
      </c>
      <c r="G323" s="2">
        <v>1816365.71</v>
      </c>
      <c r="H323" s="2">
        <v>0</v>
      </c>
      <c r="I323" s="2">
        <v>-412722.28999999899</v>
      </c>
      <c r="J323" s="2">
        <v>-412722.28999999899</v>
      </c>
      <c r="K323" s="519" t="str">
        <f t="shared" si="4"/>
        <v>4319900005</v>
      </c>
    </row>
    <row r="324" spans="1:11" x14ac:dyDescent="0.3">
      <c r="A324" s="535" t="s">
        <v>1288</v>
      </c>
      <c r="B324" s="535" t="s">
        <v>1289</v>
      </c>
      <c r="C324" s="2">
        <v>0</v>
      </c>
      <c r="D324" s="2">
        <v>0</v>
      </c>
      <c r="E324" s="2">
        <v>0</v>
      </c>
      <c r="F324" s="2">
        <v>29762476.690000001</v>
      </c>
      <c r="G324" s="2">
        <v>351.36</v>
      </c>
      <c r="H324" s="2">
        <v>29762125.329999901</v>
      </c>
      <c r="I324" s="2">
        <v>0</v>
      </c>
      <c r="J324" s="2">
        <v>29762125.329999901</v>
      </c>
      <c r="K324" s="519" t="str">
        <f t="shared" ref="K324:K387" si="5">A324</f>
        <v>4411100000</v>
      </c>
    </row>
    <row r="325" spans="1:11" x14ac:dyDescent="0.3">
      <c r="A325" s="535" t="s">
        <v>1290</v>
      </c>
      <c r="B325" s="535" t="s">
        <v>1291</v>
      </c>
      <c r="C325" s="2">
        <v>0</v>
      </c>
      <c r="D325" s="2">
        <v>0</v>
      </c>
      <c r="E325" s="2">
        <v>0</v>
      </c>
      <c r="F325" s="2">
        <v>1151542.4099999899</v>
      </c>
      <c r="G325" s="2">
        <v>605.04999999999905</v>
      </c>
      <c r="H325" s="2">
        <v>1150937.3600000001</v>
      </c>
      <c r="I325" s="2">
        <v>0</v>
      </c>
      <c r="J325" s="2">
        <v>1150937.3600000001</v>
      </c>
      <c r="K325" s="519" t="str">
        <f t="shared" si="5"/>
        <v>4411200000</v>
      </c>
    </row>
    <row r="326" spans="1:11" x14ac:dyDescent="0.3">
      <c r="A326" s="535" t="s">
        <v>1292</v>
      </c>
      <c r="B326" s="535" t="s">
        <v>1293</v>
      </c>
      <c r="C326" s="2">
        <v>0</v>
      </c>
      <c r="D326" s="2">
        <v>0</v>
      </c>
      <c r="E326" s="2">
        <v>0</v>
      </c>
      <c r="F326" s="2">
        <v>7182.1099999999897</v>
      </c>
      <c r="G326" s="2">
        <v>0</v>
      </c>
      <c r="H326" s="2">
        <v>7182.1099999999897</v>
      </c>
      <c r="I326" s="2">
        <v>0</v>
      </c>
      <c r="J326" s="2">
        <v>7182.1099999999897</v>
      </c>
      <c r="K326" s="519" t="str">
        <f t="shared" si="5"/>
        <v>4411300000</v>
      </c>
    </row>
    <row r="327" spans="1:11" x14ac:dyDescent="0.3">
      <c r="A327" s="535" t="s">
        <v>1294</v>
      </c>
      <c r="B327" s="535" t="s">
        <v>1295</v>
      </c>
      <c r="C327" s="2">
        <v>0</v>
      </c>
      <c r="D327" s="2">
        <v>0</v>
      </c>
      <c r="E327" s="2">
        <v>0</v>
      </c>
      <c r="F327" s="2">
        <v>5247399.2</v>
      </c>
      <c r="G327" s="2">
        <v>1787.8699999999899</v>
      </c>
      <c r="H327" s="2">
        <v>5245611.33</v>
      </c>
      <c r="I327" s="2">
        <v>0</v>
      </c>
      <c r="J327" s="2">
        <v>5245611.33</v>
      </c>
      <c r="K327" s="519" t="str">
        <f t="shared" si="5"/>
        <v>4411310000</v>
      </c>
    </row>
    <row r="328" spans="1:11" x14ac:dyDescent="0.3">
      <c r="A328" s="535" t="s">
        <v>1296</v>
      </c>
      <c r="B328" s="535" t="s">
        <v>1297</v>
      </c>
      <c r="C328" s="2">
        <v>0</v>
      </c>
      <c r="D328" s="2">
        <v>0</v>
      </c>
      <c r="E328" s="2">
        <v>0</v>
      </c>
      <c r="F328" s="2">
        <v>2215844.9500000002</v>
      </c>
      <c r="G328" s="2">
        <v>89.299999999999898</v>
      </c>
      <c r="H328" s="2">
        <v>2215755.6499999901</v>
      </c>
      <c r="I328" s="2">
        <v>0</v>
      </c>
      <c r="J328" s="2">
        <v>2215755.6499999901</v>
      </c>
      <c r="K328" s="519" t="str">
        <f t="shared" si="5"/>
        <v>4411320000</v>
      </c>
    </row>
    <row r="329" spans="1:11" x14ac:dyDescent="0.3">
      <c r="A329" s="535" t="s">
        <v>1298</v>
      </c>
      <c r="B329" s="535" t="s">
        <v>1299</v>
      </c>
      <c r="C329" s="2">
        <v>0</v>
      </c>
      <c r="D329" s="2">
        <v>0</v>
      </c>
      <c r="E329" s="2">
        <v>0</v>
      </c>
      <c r="F329" s="2">
        <v>2592716.8799999901</v>
      </c>
      <c r="G329" s="2">
        <v>0</v>
      </c>
      <c r="H329" s="2">
        <v>2592716.8799999901</v>
      </c>
      <c r="I329" s="2">
        <v>0</v>
      </c>
      <c r="J329" s="2">
        <v>2592716.8799999901</v>
      </c>
      <c r="K329" s="519" t="str">
        <f t="shared" si="5"/>
        <v>4411330000</v>
      </c>
    </row>
    <row r="330" spans="1:11" x14ac:dyDescent="0.3">
      <c r="A330" s="535" t="s">
        <v>1300</v>
      </c>
      <c r="B330" s="535" t="s">
        <v>1301</v>
      </c>
      <c r="C330" s="2">
        <v>0</v>
      </c>
      <c r="D330" s="2">
        <v>0</v>
      </c>
      <c r="E330" s="2">
        <v>0</v>
      </c>
      <c r="F330" s="2">
        <v>2303062.6699999901</v>
      </c>
      <c r="G330" s="2">
        <v>21.5399999999999</v>
      </c>
      <c r="H330" s="2">
        <v>2303041.1299999901</v>
      </c>
      <c r="I330" s="2">
        <v>0</v>
      </c>
      <c r="J330" s="2">
        <v>2303041.1299999901</v>
      </c>
      <c r="K330" s="519" t="str">
        <f t="shared" si="5"/>
        <v>4411340000</v>
      </c>
    </row>
    <row r="331" spans="1:11" x14ac:dyDescent="0.3">
      <c r="A331" s="535" t="s">
        <v>1302</v>
      </c>
      <c r="B331" s="535" t="s">
        <v>1303</v>
      </c>
      <c r="C331" s="2">
        <v>0</v>
      </c>
      <c r="D331" s="2">
        <v>0</v>
      </c>
      <c r="E331" s="2">
        <v>0</v>
      </c>
      <c r="F331" s="2">
        <v>3125596.00999999</v>
      </c>
      <c r="G331" s="2">
        <v>0</v>
      </c>
      <c r="H331" s="2">
        <v>3125596.00999999</v>
      </c>
      <c r="I331" s="2">
        <v>0</v>
      </c>
      <c r="J331" s="2">
        <v>3125596.00999999</v>
      </c>
      <c r="K331" s="519" t="str">
        <f t="shared" si="5"/>
        <v>4412110000</v>
      </c>
    </row>
    <row r="332" spans="1:11" x14ac:dyDescent="0.3">
      <c r="A332" s="535" t="s">
        <v>1304</v>
      </c>
      <c r="B332" s="535" t="s">
        <v>1305</v>
      </c>
      <c r="C332" s="2">
        <v>0</v>
      </c>
      <c r="D332" s="2">
        <v>0</v>
      </c>
      <c r="E332" s="2">
        <v>0</v>
      </c>
      <c r="F332" s="2">
        <v>3214152.4399999902</v>
      </c>
      <c r="G332" s="2">
        <v>3131700.79</v>
      </c>
      <c r="H332" s="2">
        <v>82451.649999999907</v>
      </c>
      <c r="I332" s="2">
        <v>0</v>
      </c>
      <c r="J332" s="2">
        <v>82451.649999999907</v>
      </c>
      <c r="K332" s="519" t="str">
        <f t="shared" si="5"/>
        <v>4412110005</v>
      </c>
    </row>
    <row r="333" spans="1:11" x14ac:dyDescent="0.3">
      <c r="A333" s="535" t="s">
        <v>1831</v>
      </c>
      <c r="B333" s="535" t="s">
        <v>1832</v>
      </c>
      <c r="C333" s="2">
        <v>0</v>
      </c>
      <c r="D333" s="2">
        <v>0</v>
      </c>
      <c r="E333" s="2">
        <v>0</v>
      </c>
      <c r="F333" s="2">
        <v>1511207</v>
      </c>
      <c r="G333" s="2">
        <v>0</v>
      </c>
      <c r="H333" s="2">
        <v>1511207</v>
      </c>
      <c r="I333" s="2">
        <v>0</v>
      </c>
      <c r="J333" s="2">
        <v>1511207</v>
      </c>
      <c r="K333" s="519" t="str">
        <f t="shared" si="5"/>
        <v>4412120000</v>
      </c>
    </row>
    <row r="334" spans="1:11" x14ac:dyDescent="0.3">
      <c r="A334" s="535" t="s">
        <v>1306</v>
      </c>
      <c r="B334" s="535" t="s">
        <v>1307</v>
      </c>
      <c r="C334" s="2">
        <v>0</v>
      </c>
      <c r="D334" s="2">
        <v>0</v>
      </c>
      <c r="E334" s="2">
        <v>0</v>
      </c>
      <c r="F334" s="2">
        <v>1572522.97</v>
      </c>
      <c r="G334" s="2">
        <v>1572522.97</v>
      </c>
      <c r="H334" s="2">
        <v>0</v>
      </c>
      <c r="I334" s="2">
        <v>0</v>
      </c>
      <c r="J334" s="2">
        <v>0</v>
      </c>
      <c r="K334" s="519" t="str">
        <f t="shared" si="5"/>
        <v>4412120005</v>
      </c>
    </row>
    <row r="335" spans="1:11" x14ac:dyDescent="0.3">
      <c r="A335" s="535" t="s">
        <v>1308</v>
      </c>
      <c r="B335" s="535" t="s">
        <v>1309</v>
      </c>
      <c r="C335" s="2">
        <v>0</v>
      </c>
      <c r="D335" s="2">
        <v>0</v>
      </c>
      <c r="E335" s="2">
        <v>0</v>
      </c>
      <c r="F335" s="2">
        <v>13182382.25</v>
      </c>
      <c r="G335" s="2">
        <v>0</v>
      </c>
      <c r="H335" s="2">
        <v>13182382.25</v>
      </c>
      <c r="I335" s="2">
        <v>0</v>
      </c>
      <c r="J335" s="2">
        <v>13182382.25</v>
      </c>
      <c r="K335" s="519" t="str">
        <f t="shared" si="5"/>
        <v>4412210000</v>
      </c>
    </row>
    <row r="336" spans="1:11" x14ac:dyDescent="0.3">
      <c r="A336" s="535" t="s">
        <v>1833</v>
      </c>
      <c r="B336" s="535" t="s">
        <v>1309</v>
      </c>
      <c r="C336" s="2">
        <v>0</v>
      </c>
      <c r="D336" s="2">
        <v>0</v>
      </c>
      <c r="E336" s="2">
        <v>0</v>
      </c>
      <c r="F336" s="2">
        <v>1173005.77</v>
      </c>
      <c r="G336" s="2">
        <v>1173005.77</v>
      </c>
      <c r="H336" s="2">
        <v>0</v>
      </c>
      <c r="I336" s="2">
        <v>0</v>
      </c>
      <c r="J336" s="2">
        <v>0</v>
      </c>
      <c r="K336" s="519" t="str">
        <f t="shared" si="5"/>
        <v>4412210005</v>
      </c>
    </row>
    <row r="337" spans="1:12" x14ac:dyDescent="0.3">
      <c r="A337" s="535" t="s">
        <v>1310</v>
      </c>
      <c r="B337" s="535" t="s">
        <v>1311</v>
      </c>
      <c r="C337" s="2">
        <v>0</v>
      </c>
      <c r="D337" s="2">
        <v>0</v>
      </c>
      <c r="E337" s="2">
        <v>0</v>
      </c>
      <c r="F337" s="2">
        <v>1681243</v>
      </c>
      <c r="G337" s="2">
        <v>28800</v>
      </c>
      <c r="H337" s="2">
        <v>1652443</v>
      </c>
      <c r="I337" s="2">
        <v>0</v>
      </c>
      <c r="J337" s="2">
        <v>1652443</v>
      </c>
      <c r="K337" s="519" t="str">
        <f t="shared" si="5"/>
        <v>4412290000</v>
      </c>
    </row>
    <row r="338" spans="1:12" x14ac:dyDescent="0.3">
      <c r="A338" s="535" t="s">
        <v>1312</v>
      </c>
      <c r="B338" s="535" t="s">
        <v>1313</v>
      </c>
      <c r="C338" s="2">
        <v>0</v>
      </c>
      <c r="D338" s="2">
        <v>0</v>
      </c>
      <c r="E338" s="2">
        <v>0</v>
      </c>
      <c r="F338" s="2">
        <v>1544634.98</v>
      </c>
      <c r="G338" s="2">
        <v>0.04</v>
      </c>
      <c r="H338" s="2">
        <v>1544634.9399999899</v>
      </c>
      <c r="I338" s="2">
        <v>0</v>
      </c>
      <c r="J338" s="2">
        <v>1544634.9399999899</v>
      </c>
      <c r="K338" s="519" t="str">
        <f t="shared" si="5"/>
        <v>4413100000</v>
      </c>
    </row>
    <row r="339" spans="1:12" x14ac:dyDescent="0.3">
      <c r="A339" s="535" t="s">
        <v>1314</v>
      </c>
      <c r="B339" s="535" t="s">
        <v>1315</v>
      </c>
      <c r="C339" s="2">
        <v>0</v>
      </c>
      <c r="D339" s="2">
        <v>0</v>
      </c>
      <c r="E339" s="2">
        <v>0</v>
      </c>
      <c r="F339" s="2">
        <v>1387548.8999999899</v>
      </c>
      <c r="G339" s="2">
        <v>0.13</v>
      </c>
      <c r="H339" s="2">
        <v>1387548.77</v>
      </c>
      <c r="I339" s="2">
        <v>0</v>
      </c>
      <c r="J339" s="2">
        <v>1387548.77</v>
      </c>
      <c r="K339" s="519" t="str">
        <f t="shared" si="5"/>
        <v>4413200000</v>
      </c>
    </row>
    <row r="340" spans="1:12" x14ac:dyDescent="0.3">
      <c r="A340" s="535" t="s">
        <v>1316</v>
      </c>
      <c r="B340" s="535" t="s">
        <v>1317</v>
      </c>
      <c r="C340" s="2">
        <v>0</v>
      </c>
      <c r="D340" s="2">
        <v>0</v>
      </c>
      <c r="E340" s="2">
        <v>0</v>
      </c>
      <c r="F340" s="2">
        <v>1614484</v>
      </c>
      <c r="G340" s="2">
        <v>0</v>
      </c>
      <c r="H340" s="2">
        <v>1614484</v>
      </c>
      <c r="I340" s="2">
        <v>0</v>
      </c>
      <c r="J340" s="2">
        <v>1614484</v>
      </c>
      <c r="K340" s="519" t="str">
        <f t="shared" si="5"/>
        <v>4413300000</v>
      </c>
    </row>
    <row r="341" spans="1:12" x14ac:dyDescent="0.3">
      <c r="A341" s="535" t="s">
        <v>1318</v>
      </c>
      <c r="B341" s="535" t="s">
        <v>1319</v>
      </c>
      <c r="C341" s="2">
        <v>0</v>
      </c>
      <c r="D341" s="2">
        <v>0</v>
      </c>
      <c r="E341" s="2">
        <v>0</v>
      </c>
      <c r="F341" s="2">
        <v>101980.12</v>
      </c>
      <c r="G341" s="2">
        <v>0</v>
      </c>
      <c r="H341" s="2">
        <v>101980.12</v>
      </c>
      <c r="I341" s="2">
        <v>0</v>
      </c>
      <c r="J341" s="2">
        <v>101980.12</v>
      </c>
      <c r="K341" s="519" t="str">
        <f t="shared" si="5"/>
        <v>4413400000</v>
      </c>
    </row>
    <row r="342" spans="1:12" x14ac:dyDescent="0.3">
      <c r="A342" s="535" t="s">
        <v>1320</v>
      </c>
      <c r="B342" s="535" t="s">
        <v>1321</v>
      </c>
      <c r="C342" s="2">
        <v>0</v>
      </c>
      <c r="D342" s="2">
        <v>0</v>
      </c>
      <c r="E342" s="2">
        <v>0</v>
      </c>
      <c r="F342" s="2">
        <v>496722.2</v>
      </c>
      <c r="G342" s="2">
        <v>0</v>
      </c>
      <c r="H342" s="2">
        <v>496722.2</v>
      </c>
      <c r="I342" s="2">
        <v>0</v>
      </c>
      <c r="J342" s="2">
        <v>496722.2</v>
      </c>
      <c r="K342" s="519" t="str">
        <f t="shared" si="5"/>
        <v>4413500000</v>
      </c>
    </row>
    <row r="343" spans="1:12" x14ac:dyDescent="0.3">
      <c r="A343" s="535" t="s">
        <v>1860</v>
      </c>
      <c r="B343" s="535" t="s">
        <v>1861</v>
      </c>
      <c r="C343" s="2">
        <v>0</v>
      </c>
      <c r="D343" s="2">
        <v>0</v>
      </c>
      <c r="E343" s="2">
        <v>0</v>
      </c>
      <c r="F343" s="2">
        <v>4544.1999999999898</v>
      </c>
      <c r="G343" s="2">
        <v>0</v>
      </c>
      <c r="H343" s="2">
        <v>4544.1999999999898</v>
      </c>
      <c r="I343" s="2">
        <v>0</v>
      </c>
      <c r="J343" s="2">
        <v>4544.1999999999898</v>
      </c>
      <c r="K343" s="519" t="str">
        <f t="shared" si="5"/>
        <v>4413700000</v>
      </c>
    </row>
    <row r="344" spans="1:12" x14ac:dyDescent="0.3">
      <c r="A344" s="535" t="s">
        <v>1322</v>
      </c>
      <c r="B344" s="535" t="s">
        <v>1323</v>
      </c>
      <c r="C344" s="2">
        <v>0</v>
      </c>
      <c r="D344" s="2">
        <v>0</v>
      </c>
      <c r="E344" s="2">
        <v>0</v>
      </c>
      <c r="F344" s="2">
        <v>604878.52</v>
      </c>
      <c r="G344" s="2">
        <v>0</v>
      </c>
      <c r="H344" s="2">
        <v>604878.52</v>
      </c>
      <c r="I344" s="2">
        <v>0</v>
      </c>
      <c r="J344" s="2">
        <v>604878.52</v>
      </c>
      <c r="K344" s="519" t="str">
        <f t="shared" si="5"/>
        <v>4413900000</v>
      </c>
    </row>
    <row r="345" spans="1:12" x14ac:dyDescent="0.3">
      <c r="A345" s="535" t="s">
        <v>1324</v>
      </c>
      <c r="B345" s="535" t="s">
        <v>1325</v>
      </c>
      <c r="C345" s="2">
        <v>0</v>
      </c>
      <c r="D345" s="2">
        <v>0</v>
      </c>
      <c r="E345" s="2">
        <v>0</v>
      </c>
      <c r="F345" s="2">
        <v>255361.54</v>
      </c>
      <c r="G345" s="2">
        <v>35230.239999999903</v>
      </c>
      <c r="H345" s="2">
        <v>220131.299999999</v>
      </c>
      <c r="I345" s="2">
        <v>0</v>
      </c>
      <c r="J345" s="2">
        <v>220131.299999999</v>
      </c>
      <c r="K345" s="519" t="str">
        <f t="shared" si="5"/>
        <v>4414000000</v>
      </c>
    </row>
    <row r="346" spans="1:12" x14ac:dyDescent="0.3">
      <c r="A346" s="535" t="s">
        <v>1326</v>
      </c>
      <c r="B346" s="535" t="s">
        <v>1327</v>
      </c>
      <c r="C346" s="2">
        <v>0</v>
      </c>
      <c r="D346" s="2">
        <v>0</v>
      </c>
      <c r="E346" s="2">
        <v>0</v>
      </c>
      <c r="F346" s="2">
        <v>1763942.71</v>
      </c>
      <c r="G346" s="2">
        <v>77758.5</v>
      </c>
      <c r="H346" s="2">
        <v>1686184.21</v>
      </c>
      <c r="I346" s="2">
        <v>0</v>
      </c>
      <c r="J346" s="2">
        <v>1686184.21</v>
      </c>
      <c r="K346" s="519" t="str">
        <f t="shared" si="5"/>
        <v>4415000000</v>
      </c>
    </row>
    <row r="347" spans="1:12" x14ac:dyDescent="0.3">
      <c r="A347" s="535" t="s">
        <v>1898</v>
      </c>
      <c r="B347" s="535" t="s">
        <v>1899</v>
      </c>
      <c r="C347" s="2">
        <v>0</v>
      </c>
      <c r="D347" s="2">
        <v>0</v>
      </c>
      <c r="E347" s="2">
        <v>0</v>
      </c>
      <c r="F347" s="2">
        <v>45218.9</v>
      </c>
      <c r="G347" s="2">
        <v>29051.799999999901</v>
      </c>
      <c r="H347" s="2">
        <v>16167.1</v>
      </c>
      <c r="I347" s="2">
        <v>0</v>
      </c>
      <c r="J347" s="2">
        <v>16167.1</v>
      </c>
      <c r="K347" s="519" t="str">
        <f t="shared" si="5"/>
        <v>4415000009</v>
      </c>
    </row>
    <row r="348" spans="1:12" x14ac:dyDescent="0.3">
      <c r="A348" s="535" t="s">
        <v>1754</v>
      </c>
      <c r="B348" s="535" t="s">
        <v>1755</v>
      </c>
      <c r="C348" s="2">
        <v>0</v>
      </c>
      <c r="D348" s="2">
        <v>0</v>
      </c>
      <c r="E348" s="2">
        <v>0</v>
      </c>
      <c r="F348" s="2">
        <v>266348</v>
      </c>
      <c r="G348" s="2">
        <v>2496874</v>
      </c>
      <c r="H348" s="2">
        <v>0</v>
      </c>
      <c r="I348" s="2">
        <v>-2230526</v>
      </c>
      <c r="J348" s="2">
        <v>-2230526</v>
      </c>
      <c r="K348" s="519" t="str">
        <f t="shared" si="5"/>
        <v>4416300005</v>
      </c>
    </row>
    <row r="349" spans="1:12" x14ac:dyDescent="0.3">
      <c r="A349" s="535" t="s">
        <v>1756</v>
      </c>
      <c r="B349" s="535" t="s">
        <v>1757</v>
      </c>
      <c r="C349" s="2">
        <v>0</v>
      </c>
      <c r="D349" s="2">
        <v>0</v>
      </c>
      <c r="E349" s="2">
        <v>0</v>
      </c>
      <c r="F349" s="2">
        <v>136969.239999999</v>
      </c>
      <c r="G349" s="2">
        <v>454677.44</v>
      </c>
      <c r="H349" s="2">
        <v>0</v>
      </c>
      <c r="I349" s="2">
        <v>-317708.2</v>
      </c>
      <c r="J349" s="2">
        <v>-317708.2</v>
      </c>
      <c r="K349" s="519" t="str">
        <f t="shared" si="5"/>
        <v>4416500005</v>
      </c>
    </row>
    <row r="350" spans="1:12" x14ac:dyDescent="0.3">
      <c r="A350" s="535" t="s">
        <v>1947</v>
      </c>
      <c r="B350" s="535" t="s">
        <v>1948</v>
      </c>
      <c r="C350" s="2">
        <v>0</v>
      </c>
      <c r="D350" s="2">
        <v>0</v>
      </c>
      <c r="E350" s="2">
        <v>0</v>
      </c>
      <c r="F350" s="2">
        <v>1803041.6799999899</v>
      </c>
      <c r="G350" s="2">
        <v>1954899.4399999899</v>
      </c>
      <c r="H350" s="2">
        <v>0</v>
      </c>
      <c r="I350" s="2">
        <v>-151857.76</v>
      </c>
      <c r="J350" s="2">
        <v>-151857.76</v>
      </c>
      <c r="K350" s="519" t="str">
        <f t="shared" si="5"/>
        <v>4417000005</v>
      </c>
      <c r="L350" s="345"/>
    </row>
    <row r="351" spans="1:12" x14ac:dyDescent="0.3">
      <c r="A351" s="535" t="s">
        <v>1328</v>
      </c>
      <c r="B351" s="535" t="s">
        <v>1329</v>
      </c>
      <c r="C351" s="2">
        <v>0</v>
      </c>
      <c r="D351" s="2">
        <v>0</v>
      </c>
      <c r="E351" s="2">
        <v>0</v>
      </c>
      <c r="F351" s="2">
        <v>90515.520000000004</v>
      </c>
      <c r="G351" s="2">
        <v>246876.6</v>
      </c>
      <c r="H351" s="2">
        <v>0</v>
      </c>
      <c r="I351" s="2">
        <v>-156361.079999999</v>
      </c>
      <c r="J351" s="2">
        <v>-156361.079999999</v>
      </c>
      <c r="K351" s="519" t="str">
        <f t="shared" si="5"/>
        <v>4418000005</v>
      </c>
    </row>
    <row r="352" spans="1:12" x14ac:dyDescent="0.3">
      <c r="A352" s="535" t="s">
        <v>1834</v>
      </c>
      <c r="B352" s="535" t="s">
        <v>1835</v>
      </c>
      <c r="C352" s="2">
        <v>0</v>
      </c>
      <c r="D352" s="2">
        <v>0</v>
      </c>
      <c r="E352" s="2">
        <v>0</v>
      </c>
      <c r="F352" s="2">
        <v>2017973.1499999899</v>
      </c>
      <c r="G352" s="2">
        <v>2017973.1499999899</v>
      </c>
      <c r="H352" s="2">
        <v>0</v>
      </c>
      <c r="I352" s="2">
        <v>0</v>
      </c>
      <c r="J352" s="2">
        <v>0</v>
      </c>
      <c r="K352" s="519" t="str">
        <f t="shared" si="5"/>
        <v>4419000005</v>
      </c>
    </row>
    <row r="353" spans="1:12" x14ac:dyDescent="0.3">
      <c r="A353" s="535" t="s">
        <v>1949</v>
      </c>
      <c r="B353" s="535" t="s">
        <v>1950</v>
      </c>
      <c r="C353" s="2">
        <v>0</v>
      </c>
      <c r="D353" s="2">
        <v>0</v>
      </c>
      <c r="E353" s="2">
        <v>0</v>
      </c>
      <c r="F353" s="2">
        <v>365028.88</v>
      </c>
      <c r="G353" s="2">
        <v>410919.89</v>
      </c>
      <c r="H353" s="2">
        <v>0</v>
      </c>
      <c r="I353" s="2">
        <v>-45891.01</v>
      </c>
      <c r="J353" s="2">
        <v>-45891.01</v>
      </c>
      <c r="K353" s="519" t="str">
        <f t="shared" si="5"/>
        <v>4421030005</v>
      </c>
      <c r="L353" s="345"/>
    </row>
    <row r="354" spans="1:12" x14ac:dyDescent="0.3">
      <c r="A354" s="535" t="s">
        <v>1330</v>
      </c>
      <c r="B354" s="535" t="s">
        <v>1331</v>
      </c>
      <c r="C354" s="2">
        <v>0</v>
      </c>
      <c r="D354" s="2">
        <v>0</v>
      </c>
      <c r="E354" s="2">
        <v>0</v>
      </c>
      <c r="F354" s="2">
        <v>655586.56000000006</v>
      </c>
      <c r="G354" s="2">
        <v>670718.17000000004</v>
      </c>
      <c r="H354" s="2">
        <v>0</v>
      </c>
      <c r="I354" s="2">
        <v>-15131.61</v>
      </c>
      <c r="J354" s="2">
        <v>-15131.61</v>
      </c>
      <c r="K354" s="519" t="str">
        <f t="shared" si="5"/>
        <v>4421040005</v>
      </c>
    </row>
    <row r="355" spans="1:12" x14ac:dyDescent="0.3">
      <c r="A355" s="535" t="s">
        <v>1332</v>
      </c>
      <c r="B355" s="535" t="s">
        <v>1333</v>
      </c>
      <c r="C355" s="2">
        <v>0</v>
      </c>
      <c r="D355" s="2">
        <v>0</v>
      </c>
      <c r="E355" s="2">
        <v>0</v>
      </c>
      <c r="F355" s="2">
        <v>316479.75</v>
      </c>
      <c r="G355" s="2">
        <v>316479.75</v>
      </c>
      <c r="H355" s="2">
        <v>0</v>
      </c>
      <c r="I355" s="2">
        <v>0</v>
      </c>
      <c r="J355" s="2">
        <v>0</v>
      </c>
      <c r="K355" s="519" t="str">
        <f t="shared" si="5"/>
        <v>4421050005</v>
      </c>
    </row>
    <row r="356" spans="1:12" x14ac:dyDescent="0.3">
      <c r="A356" s="535" t="s">
        <v>1334</v>
      </c>
      <c r="B356" s="535" t="s">
        <v>1335</v>
      </c>
      <c r="C356" s="2">
        <v>0</v>
      </c>
      <c r="D356" s="2">
        <v>0</v>
      </c>
      <c r="E356" s="2">
        <v>0</v>
      </c>
      <c r="F356" s="2">
        <v>6285371.0599999903</v>
      </c>
      <c r="G356" s="2">
        <v>6095.34</v>
      </c>
      <c r="H356" s="2">
        <v>6279275.7199999904</v>
      </c>
      <c r="I356" s="2">
        <v>0</v>
      </c>
      <c r="J356" s="2">
        <v>6279275.7199999904</v>
      </c>
      <c r="K356" s="519" t="str">
        <f t="shared" si="5"/>
        <v>4421110000</v>
      </c>
    </row>
    <row r="357" spans="1:12" x14ac:dyDescent="0.3">
      <c r="A357" s="535" t="s">
        <v>1336</v>
      </c>
      <c r="B357" s="535" t="s">
        <v>1337</v>
      </c>
      <c r="C357" s="2">
        <v>0</v>
      </c>
      <c r="D357" s="2">
        <v>0</v>
      </c>
      <c r="E357" s="2">
        <v>0</v>
      </c>
      <c r="F357" s="2">
        <v>121997.34</v>
      </c>
      <c r="G357" s="2">
        <v>7781.9099999999899</v>
      </c>
      <c r="H357" s="2">
        <v>114215.429999999</v>
      </c>
      <c r="I357" s="2">
        <v>0</v>
      </c>
      <c r="J357" s="2">
        <v>114215.429999999</v>
      </c>
      <c r="K357" s="519" t="str">
        <f t="shared" si="5"/>
        <v>4421120000</v>
      </c>
    </row>
    <row r="358" spans="1:12" x14ac:dyDescent="0.3">
      <c r="A358" s="535" t="s">
        <v>1338</v>
      </c>
      <c r="B358" s="535" t="s">
        <v>1339</v>
      </c>
      <c r="C358" s="2">
        <v>0</v>
      </c>
      <c r="D358" s="2">
        <v>0</v>
      </c>
      <c r="E358" s="2">
        <v>0</v>
      </c>
      <c r="F358" s="2">
        <v>4185954.97</v>
      </c>
      <c r="G358" s="2">
        <v>4059.4699999999898</v>
      </c>
      <c r="H358" s="2">
        <v>4181895.5</v>
      </c>
      <c r="I358" s="2">
        <v>0</v>
      </c>
      <c r="J358" s="2">
        <v>4181895.5</v>
      </c>
      <c r="K358" s="519" t="str">
        <f t="shared" si="5"/>
        <v>4421210000</v>
      </c>
    </row>
    <row r="359" spans="1:12" x14ac:dyDescent="0.3">
      <c r="A359" s="535" t="s">
        <v>1340</v>
      </c>
      <c r="B359" s="535" t="s">
        <v>1341</v>
      </c>
      <c r="C359" s="2">
        <v>0</v>
      </c>
      <c r="D359" s="2">
        <v>0</v>
      </c>
      <c r="E359" s="2">
        <v>0</v>
      </c>
      <c r="F359" s="2">
        <v>81248.33</v>
      </c>
      <c r="G359" s="2">
        <v>5182.6499999999896</v>
      </c>
      <c r="H359" s="2">
        <v>76065.679999999906</v>
      </c>
      <c r="I359" s="2">
        <v>0</v>
      </c>
      <c r="J359" s="2">
        <v>76065.679999999906</v>
      </c>
      <c r="K359" s="519" t="str">
        <f t="shared" si="5"/>
        <v>4421220000</v>
      </c>
    </row>
    <row r="360" spans="1:12" x14ac:dyDescent="0.3">
      <c r="A360" s="535" t="s">
        <v>1342</v>
      </c>
      <c r="B360" s="535" t="s">
        <v>1343</v>
      </c>
      <c r="C360" s="2">
        <v>0</v>
      </c>
      <c r="D360" s="2">
        <v>0</v>
      </c>
      <c r="E360" s="2">
        <v>0</v>
      </c>
      <c r="F360" s="2">
        <v>1059155.22</v>
      </c>
      <c r="G360" s="2">
        <v>569.96</v>
      </c>
      <c r="H360" s="2">
        <v>1058585.26</v>
      </c>
      <c r="I360" s="2">
        <v>0</v>
      </c>
      <c r="J360" s="2">
        <v>1058585.26</v>
      </c>
      <c r="K360" s="519" t="str">
        <f t="shared" si="5"/>
        <v>4421310000</v>
      </c>
    </row>
    <row r="361" spans="1:12" x14ac:dyDescent="0.3">
      <c r="A361" s="535" t="s">
        <v>1344</v>
      </c>
      <c r="B361" s="535" t="s">
        <v>1345</v>
      </c>
      <c r="C361" s="2">
        <v>0</v>
      </c>
      <c r="D361" s="2">
        <v>0</v>
      </c>
      <c r="E361" s="2">
        <v>0</v>
      </c>
      <c r="F361" s="2">
        <v>19822.02</v>
      </c>
      <c r="G361" s="2">
        <v>545.66999999999905</v>
      </c>
      <c r="H361" s="2">
        <v>19276.3499999999</v>
      </c>
      <c r="I361" s="2">
        <v>0</v>
      </c>
      <c r="J361" s="2">
        <v>19276.3499999999</v>
      </c>
      <c r="K361" s="519" t="str">
        <f t="shared" si="5"/>
        <v>4421320000</v>
      </c>
    </row>
    <row r="362" spans="1:12" x14ac:dyDescent="0.3">
      <c r="A362" s="535" t="s">
        <v>1346</v>
      </c>
      <c r="B362" s="535" t="s">
        <v>1347</v>
      </c>
      <c r="C362" s="2">
        <v>0</v>
      </c>
      <c r="D362" s="2">
        <v>0</v>
      </c>
      <c r="E362" s="2">
        <v>0</v>
      </c>
      <c r="F362" s="2">
        <v>1331582.6799999899</v>
      </c>
      <c r="G362" s="2">
        <v>4028.38</v>
      </c>
      <c r="H362" s="2">
        <v>1327554.3</v>
      </c>
      <c r="I362" s="2">
        <v>0</v>
      </c>
      <c r="J362" s="2">
        <v>1327554.3</v>
      </c>
      <c r="K362" s="519" t="str">
        <f t="shared" si="5"/>
        <v>4421510000</v>
      </c>
    </row>
    <row r="363" spans="1:12" x14ac:dyDescent="0.3">
      <c r="A363" s="535" t="s">
        <v>1348</v>
      </c>
      <c r="B363" s="535" t="s">
        <v>1349</v>
      </c>
      <c r="C363" s="2">
        <v>0</v>
      </c>
      <c r="D363" s="2">
        <v>0</v>
      </c>
      <c r="E363" s="2">
        <v>0</v>
      </c>
      <c r="F363" s="2">
        <v>26759.0099999999</v>
      </c>
      <c r="G363" s="2">
        <v>1033.0999999999899</v>
      </c>
      <c r="H363" s="2">
        <v>25725.91</v>
      </c>
      <c r="I363" s="2">
        <v>0</v>
      </c>
      <c r="J363" s="2">
        <v>25725.91</v>
      </c>
      <c r="K363" s="519" t="str">
        <f t="shared" si="5"/>
        <v>4421520000</v>
      </c>
    </row>
    <row r="364" spans="1:12" x14ac:dyDescent="0.3">
      <c r="A364" s="535" t="s">
        <v>1350</v>
      </c>
      <c r="B364" s="535" t="s">
        <v>1351</v>
      </c>
      <c r="C364" s="2">
        <v>0</v>
      </c>
      <c r="D364" s="2">
        <v>0</v>
      </c>
      <c r="E364" s="2">
        <v>0</v>
      </c>
      <c r="F364" s="2">
        <v>54350.559999999903</v>
      </c>
      <c r="G364" s="2">
        <v>164.539999999999</v>
      </c>
      <c r="H364" s="2">
        <v>54186.019999999902</v>
      </c>
      <c r="I364" s="2">
        <v>0</v>
      </c>
      <c r="J364" s="2">
        <v>54186.019999999902</v>
      </c>
      <c r="K364" s="519" t="str">
        <f t="shared" si="5"/>
        <v>4421610000</v>
      </c>
    </row>
    <row r="365" spans="1:12" x14ac:dyDescent="0.3">
      <c r="A365" s="535" t="s">
        <v>1352</v>
      </c>
      <c r="B365" s="535" t="s">
        <v>1353</v>
      </c>
      <c r="C365" s="2">
        <v>0</v>
      </c>
      <c r="D365" s="2">
        <v>0</v>
      </c>
      <c r="E365" s="2">
        <v>0</v>
      </c>
      <c r="F365" s="2">
        <v>906.62</v>
      </c>
      <c r="G365" s="2">
        <v>15.75</v>
      </c>
      <c r="H365" s="2">
        <v>890.87</v>
      </c>
      <c r="I365" s="2">
        <v>0</v>
      </c>
      <c r="J365" s="2">
        <v>890.87</v>
      </c>
      <c r="K365" s="519" t="str">
        <f t="shared" si="5"/>
        <v>4421620000</v>
      </c>
    </row>
    <row r="366" spans="1:12" x14ac:dyDescent="0.3">
      <c r="A366" s="535" t="s">
        <v>36</v>
      </c>
      <c r="B366" s="535" t="s">
        <v>1354</v>
      </c>
      <c r="C366" s="2">
        <v>0</v>
      </c>
      <c r="D366" s="2">
        <v>0</v>
      </c>
      <c r="E366" s="2">
        <v>0</v>
      </c>
      <c r="F366" s="2">
        <v>5417072.7199999904</v>
      </c>
      <c r="G366" s="2">
        <v>2332450.39</v>
      </c>
      <c r="H366" s="2">
        <v>3084622.33</v>
      </c>
      <c r="I366" s="2">
        <v>0</v>
      </c>
      <c r="J366" s="2">
        <v>3084622.33</v>
      </c>
      <c r="K366" s="519" t="str">
        <f t="shared" si="5"/>
        <v>4422000000</v>
      </c>
    </row>
    <row r="367" spans="1:12" x14ac:dyDescent="0.3">
      <c r="A367" s="535" t="s">
        <v>1879</v>
      </c>
      <c r="B367" s="535" t="s">
        <v>1883</v>
      </c>
      <c r="C367" s="2">
        <v>0</v>
      </c>
      <c r="D367" s="2">
        <v>0</v>
      </c>
      <c r="E367" s="2">
        <v>0</v>
      </c>
      <c r="F367" s="2">
        <v>3103781.95</v>
      </c>
      <c r="G367" s="2">
        <v>3103781.95</v>
      </c>
      <c r="H367" s="2">
        <v>0</v>
      </c>
      <c r="I367" s="2">
        <v>0</v>
      </c>
      <c r="J367" s="2">
        <v>0</v>
      </c>
      <c r="K367" s="519" t="str">
        <f t="shared" si="5"/>
        <v>4422000009</v>
      </c>
    </row>
    <row r="368" spans="1:12" x14ac:dyDescent="0.3">
      <c r="A368" s="535" t="s">
        <v>1355</v>
      </c>
      <c r="B368" s="535" t="s">
        <v>1356</v>
      </c>
      <c r="C368" s="2">
        <v>0</v>
      </c>
      <c r="D368" s="2">
        <v>0</v>
      </c>
      <c r="E368" s="2">
        <v>0</v>
      </c>
      <c r="F368" s="2">
        <v>32386.6699999999</v>
      </c>
      <c r="G368" s="2">
        <v>506.41</v>
      </c>
      <c r="H368" s="2">
        <v>31880.2599999999</v>
      </c>
      <c r="I368" s="2">
        <v>0</v>
      </c>
      <c r="J368" s="2">
        <v>31880.2599999999</v>
      </c>
      <c r="K368" s="519" t="str">
        <f t="shared" si="5"/>
        <v>4423000000</v>
      </c>
    </row>
    <row r="369" spans="1:11" x14ac:dyDescent="0.3">
      <c r="A369" s="535" t="s">
        <v>37</v>
      </c>
      <c r="B369" s="535" t="s">
        <v>1357</v>
      </c>
      <c r="C369" s="2">
        <v>0</v>
      </c>
      <c r="D369" s="2">
        <v>0</v>
      </c>
      <c r="E369" s="2">
        <v>0</v>
      </c>
      <c r="F369" s="2">
        <v>331027.77</v>
      </c>
      <c r="G369" s="2">
        <v>27670.06</v>
      </c>
      <c r="H369" s="2">
        <v>303357.71000000002</v>
      </c>
      <c r="I369" s="2">
        <v>0</v>
      </c>
      <c r="J369" s="2">
        <v>303357.71000000002</v>
      </c>
      <c r="K369" s="519" t="str">
        <f t="shared" si="5"/>
        <v>4424100000</v>
      </c>
    </row>
    <row r="370" spans="1:11" x14ac:dyDescent="0.3">
      <c r="A370" s="535" t="s">
        <v>38</v>
      </c>
      <c r="B370" s="535" t="s">
        <v>1951</v>
      </c>
      <c r="C370" s="2">
        <v>0</v>
      </c>
      <c r="D370" s="2">
        <v>0</v>
      </c>
      <c r="E370" s="2">
        <v>0</v>
      </c>
      <c r="F370" s="2">
        <v>1904.28</v>
      </c>
      <c r="G370" s="2">
        <v>0</v>
      </c>
      <c r="H370" s="2">
        <v>1904.28</v>
      </c>
      <c r="I370" s="2">
        <v>0</v>
      </c>
      <c r="J370" s="2">
        <v>1904.28</v>
      </c>
      <c r="K370" s="519" t="str">
        <f t="shared" si="5"/>
        <v>4424100009</v>
      </c>
    </row>
    <row r="371" spans="1:11" x14ac:dyDescent="0.3">
      <c r="A371" s="535" t="s">
        <v>1758</v>
      </c>
      <c r="B371" s="535" t="s">
        <v>1759</v>
      </c>
      <c r="C371" s="2">
        <v>0</v>
      </c>
      <c r="D371" s="2">
        <v>0</v>
      </c>
      <c r="E371" s="2">
        <v>0</v>
      </c>
      <c r="F371" s="2">
        <v>22328.45</v>
      </c>
      <c r="G371" s="2">
        <v>1500</v>
      </c>
      <c r="H371" s="2">
        <v>20828.45</v>
      </c>
      <c r="I371" s="2">
        <v>0</v>
      </c>
      <c r="J371" s="2">
        <v>20828.45</v>
      </c>
      <c r="K371" s="519" t="str">
        <f t="shared" si="5"/>
        <v>4424200000</v>
      </c>
    </row>
    <row r="372" spans="1:11" x14ac:dyDescent="0.3">
      <c r="A372" s="535" t="s">
        <v>39</v>
      </c>
      <c r="B372" s="535" t="s">
        <v>1358</v>
      </c>
      <c r="C372" s="2">
        <v>0</v>
      </c>
      <c r="D372" s="2">
        <v>0</v>
      </c>
      <c r="E372" s="2">
        <v>0</v>
      </c>
      <c r="F372" s="2">
        <v>558987.97999999905</v>
      </c>
      <c r="G372" s="2">
        <v>321</v>
      </c>
      <c r="H372" s="2">
        <v>558666.97999999905</v>
      </c>
      <c r="I372" s="2">
        <v>0</v>
      </c>
      <c r="J372" s="2">
        <v>558666.97999999905</v>
      </c>
      <c r="K372" s="519" t="str">
        <f t="shared" si="5"/>
        <v>4426110000</v>
      </c>
    </row>
    <row r="373" spans="1:11" x14ac:dyDescent="0.3">
      <c r="A373" s="535" t="s">
        <v>1359</v>
      </c>
      <c r="B373" s="535" t="s">
        <v>1360</v>
      </c>
      <c r="C373" s="2">
        <v>0</v>
      </c>
      <c r="D373" s="2">
        <v>0</v>
      </c>
      <c r="E373" s="2">
        <v>0</v>
      </c>
      <c r="F373" s="2">
        <v>660493.92000000004</v>
      </c>
      <c r="G373" s="2">
        <v>101007.07</v>
      </c>
      <c r="H373" s="2">
        <v>559486.84999999905</v>
      </c>
      <c r="I373" s="2">
        <v>0</v>
      </c>
      <c r="J373" s="2">
        <v>559486.84999999905</v>
      </c>
      <c r="K373" s="519" t="str">
        <f t="shared" si="5"/>
        <v>4426210000</v>
      </c>
    </row>
    <row r="374" spans="1:11" x14ac:dyDescent="0.3">
      <c r="A374" s="535" t="s">
        <v>1884</v>
      </c>
      <c r="B374" s="535" t="s">
        <v>1885</v>
      </c>
      <c r="C374" s="2">
        <v>0</v>
      </c>
      <c r="D374" s="2">
        <v>0</v>
      </c>
      <c r="E374" s="2">
        <v>0</v>
      </c>
      <c r="F374" s="2">
        <v>6332.4499999999898</v>
      </c>
      <c r="G374" s="2">
        <v>0</v>
      </c>
      <c r="H374" s="2">
        <v>6332.4499999999898</v>
      </c>
      <c r="I374" s="2">
        <v>0</v>
      </c>
      <c r="J374" s="2">
        <v>6332.4499999999898</v>
      </c>
      <c r="K374" s="519" t="str">
        <f t="shared" si="5"/>
        <v>4426300000</v>
      </c>
    </row>
    <row r="375" spans="1:11" x14ac:dyDescent="0.3">
      <c r="A375" s="535" t="s">
        <v>1361</v>
      </c>
      <c r="B375" s="535" t="s">
        <v>1362</v>
      </c>
      <c r="C375" s="2">
        <v>0</v>
      </c>
      <c r="D375" s="2">
        <v>0</v>
      </c>
      <c r="E375" s="2">
        <v>0</v>
      </c>
      <c r="F375" s="2">
        <v>2908526.6299999901</v>
      </c>
      <c r="G375" s="2">
        <v>1082.6300000000001</v>
      </c>
      <c r="H375" s="2">
        <v>2907444</v>
      </c>
      <c r="I375" s="2">
        <v>0</v>
      </c>
      <c r="J375" s="2">
        <v>2907444</v>
      </c>
      <c r="K375" s="519" t="str">
        <f t="shared" si="5"/>
        <v>4426400000</v>
      </c>
    </row>
    <row r="376" spans="1:11" x14ac:dyDescent="0.3">
      <c r="A376" s="535" t="s">
        <v>1363</v>
      </c>
      <c r="B376" s="535" t="s">
        <v>1364</v>
      </c>
      <c r="C376" s="2">
        <v>0</v>
      </c>
      <c r="D376" s="2">
        <v>0</v>
      </c>
      <c r="E376" s="2">
        <v>0</v>
      </c>
      <c r="F376" s="2">
        <v>374967.06</v>
      </c>
      <c r="G376" s="2">
        <v>372298.72999999899</v>
      </c>
      <c r="H376" s="2">
        <v>2668.3299999999899</v>
      </c>
      <c r="I376" s="2">
        <v>0</v>
      </c>
      <c r="J376" s="2">
        <v>2668.3299999999899</v>
      </c>
      <c r="K376" s="519" t="str">
        <f t="shared" si="5"/>
        <v>4426400005</v>
      </c>
    </row>
    <row r="377" spans="1:11" x14ac:dyDescent="0.3">
      <c r="A377" s="535" t="s">
        <v>41</v>
      </c>
      <c r="B377" s="535" t="s">
        <v>1365</v>
      </c>
      <c r="C377" s="2">
        <v>0</v>
      </c>
      <c r="D377" s="2">
        <v>0</v>
      </c>
      <c r="E377" s="2">
        <v>0</v>
      </c>
      <c r="F377" s="2">
        <v>1778396.8</v>
      </c>
      <c r="G377" s="2">
        <v>4324.7299999999896</v>
      </c>
      <c r="H377" s="2">
        <v>1774072.07</v>
      </c>
      <c r="I377" s="2">
        <v>0</v>
      </c>
      <c r="J377" s="2">
        <v>1774072.07</v>
      </c>
      <c r="K377" s="519" t="str">
        <f t="shared" si="5"/>
        <v>4427100000</v>
      </c>
    </row>
    <row r="378" spans="1:11" x14ac:dyDescent="0.3">
      <c r="A378" s="535" t="s">
        <v>1760</v>
      </c>
      <c r="B378" s="535" t="s">
        <v>1365</v>
      </c>
      <c r="C378" s="2">
        <v>0</v>
      </c>
      <c r="D378" s="2">
        <v>0</v>
      </c>
      <c r="E378" s="2">
        <v>0</v>
      </c>
      <c r="F378" s="2">
        <v>69573.389999999898</v>
      </c>
      <c r="G378" s="2">
        <v>0</v>
      </c>
      <c r="H378" s="2">
        <v>69573.389999999898</v>
      </c>
      <c r="I378" s="2">
        <v>0</v>
      </c>
      <c r="J378" s="2">
        <v>69573.389999999898</v>
      </c>
      <c r="K378" s="519" t="str">
        <f t="shared" si="5"/>
        <v>4427100005</v>
      </c>
    </row>
    <row r="379" spans="1:11" x14ac:dyDescent="0.3">
      <c r="A379" s="535" t="s">
        <v>167</v>
      </c>
      <c r="B379" s="535" t="s">
        <v>1365</v>
      </c>
      <c r="C379" s="2">
        <v>0</v>
      </c>
      <c r="D379" s="2">
        <v>0</v>
      </c>
      <c r="E379" s="2">
        <v>0</v>
      </c>
      <c r="F379" s="2">
        <v>0</v>
      </c>
      <c r="G379" s="2">
        <v>71114.3</v>
      </c>
      <c r="H379" s="2">
        <v>0</v>
      </c>
      <c r="I379" s="2">
        <v>-71114.3</v>
      </c>
      <c r="J379" s="2">
        <v>-71114.3</v>
      </c>
      <c r="K379" s="519" t="str">
        <f t="shared" si="5"/>
        <v>4427100009</v>
      </c>
    </row>
    <row r="380" spans="1:11" x14ac:dyDescent="0.3">
      <c r="A380" s="535" t="s">
        <v>1366</v>
      </c>
      <c r="B380" s="535" t="s">
        <v>1367</v>
      </c>
      <c r="C380" s="2">
        <v>0</v>
      </c>
      <c r="D380" s="2">
        <v>0</v>
      </c>
      <c r="E380" s="2">
        <v>0</v>
      </c>
      <c r="F380" s="2">
        <v>1306564.1000000001</v>
      </c>
      <c r="G380" s="2">
        <v>0.02</v>
      </c>
      <c r="H380" s="2">
        <v>1306564.08</v>
      </c>
      <c r="I380" s="2">
        <v>0</v>
      </c>
      <c r="J380" s="2">
        <v>1306564.08</v>
      </c>
      <c r="K380" s="519" t="str">
        <f t="shared" si="5"/>
        <v>4429000000</v>
      </c>
    </row>
    <row r="381" spans="1:11" x14ac:dyDescent="0.3">
      <c r="A381" s="535" t="s">
        <v>1368</v>
      </c>
      <c r="B381" s="535" t="s">
        <v>1369</v>
      </c>
      <c r="C381" s="2">
        <v>0</v>
      </c>
      <c r="D381" s="2">
        <v>0</v>
      </c>
      <c r="E381" s="2">
        <v>0</v>
      </c>
      <c r="F381" s="2">
        <v>694224</v>
      </c>
      <c r="G381" s="2">
        <v>694224</v>
      </c>
      <c r="H381" s="2">
        <v>0</v>
      </c>
      <c r="I381" s="2">
        <v>0</v>
      </c>
      <c r="J381" s="2">
        <v>0</v>
      </c>
      <c r="K381" s="519" t="str">
        <f t="shared" si="5"/>
        <v>4501000000</v>
      </c>
    </row>
    <row r="382" spans="1:11" x14ac:dyDescent="0.3">
      <c r="A382" s="535" t="s">
        <v>1370</v>
      </c>
      <c r="B382" s="535" t="s">
        <v>1371</v>
      </c>
      <c r="C382" s="2">
        <v>0</v>
      </c>
      <c r="D382" s="2">
        <v>0</v>
      </c>
      <c r="E382" s="2">
        <v>0</v>
      </c>
      <c r="F382" s="2">
        <v>694224</v>
      </c>
      <c r="G382" s="2">
        <v>0</v>
      </c>
      <c r="H382" s="2">
        <v>694224</v>
      </c>
      <c r="I382" s="2">
        <v>0</v>
      </c>
      <c r="J382" s="2">
        <v>694224</v>
      </c>
      <c r="K382" s="519" t="str">
        <f t="shared" si="5"/>
        <v>4501900000</v>
      </c>
    </row>
    <row r="383" spans="1:11" x14ac:dyDescent="0.3">
      <c r="A383" s="535" t="s">
        <v>1372</v>
      </c>
      <c r="B383" s="535" t="s">
        <v>1373</v>
      </c>
      <c r="C383" s="2">
        <v>0</v>
      </c>
      <c r="D383" s="2">
        <v>0</v>
      </c>
      <c r="E383" s="2">
        <v>0</v>
      </c>
      <c r="F383" s="2">
        <v>98110.82</v>
      </c>
      <c r="G383" s="2">
        <v>67923.820000000007</v>
      </c>
      <c r="H383" s="2">
        <v>30187</v>
      </c>
      <c r="I383" s="2">
        <v>0</v>
      </c>
      <c r="J383" s="2">
        <v>30187</v>
      </c>
      <c r="K383" s="519" t="str">
        <f t="shared" si="5"/>
        <v>4503000000</v>
      </c>
    </row>
    <row r="384" spans="1:11" x14ac:dyDescent="0.3">
      <c r="A384" s="535" t="s">
        <v>1374</v>
      </c>
      <c r="B384" s="535" t="s">
        <v>1375</v>
      </c>
      <c r="C384" s="2">
        <v>0</v>
      </c>
      <c r="D384" s="2">
        <v>0</v>
      </c>
      <c r="E384" s="2">
        <v>0</v>
      </c>
      <c r="F384" s="2">
        <v>38411.769999999902</v>
      </c>
      <c r="G384" s="2">
        <v>309.24</v>
      </c>
      <c r="H384" s="2">
        <v>38102.529999999897</v>
      </c>
      <c r="I384" s="2">
        <v>0</v>
      </c>
      <c r="J384" s="2">
        <v>38102.529999999897</v>
      </c>
      <c r="K384" s="519" t="str">
        <f t="shared" si="5"/>
        <v>4505300000</v>
      </c>
    </row>
    <row r="385" spans="1:11" x14ac:dyDescent="0.3">
      <c r="A385" s="535" t="s">
        <v>42</v>
      </c>
      <c r="B385" s="535" t="s">
        <v>1375</v>
      </c>
      <c r="C385" s="2">
        <v>0</v>
      </c>
      <c r="D385" s="2">
        <v>0</v>
      </c>
      <c r="E385" s="2">
        <v>0</v>
      </c>
      <c r="F385" s="2">
        <v>16320.28</v>
      </c>
      <c r="G385" s="2">
        <v>975.87</v>
      </c>
      <c r="H385" s="2">
        <v>15344.41</v>
      </c>
      <c r="I385" s="2">
        <v>0</v>
      </c>
      <c r="J385" s="2">
        <v>15344.41</v>
      </c>
      <c r="K385" s="519" t="str">
        <f t="shared" si="5"/>
        <v>4505300009</v>
      </c>
    </row>
    <row r="386" spans="1:11" x14ac:dyDescent="0.3">
      <c r="A386" s="535" t="s">
        <v>1761</v>
      </c>
      <c r="B386" s="535" t="s">
        <v>1762</v>
      </c>
      <c r="C386" s="2">
        <v>0</v>
      </c>
      <c r="D386" s="2">
        <v>0</v>
      </c>
      <c r="E386" s="2">
        <v>0</v>
      </c>
      <c r="F386" s="2">
        <v>5394</v>
      </c>
      <c r="G386" s="2">
        <v>0</v>
      </c>
      <c r="H386" s="2">
        <v>5394</v>
      </c>
      <c r="I386" s="2">
        <v>0</v>
      </c>
      <c r="J386" s="2">
        <v>5394</v>
      </c>
      <c r="K386" s="519" t="str">
        <f t="shared" si="5"/>
        <v>4508060000</v>
      </c>
    </row>
    <row r="387" spans="1:11" x14ac:dyDescent="0.3">
      <c r="A387" s="535" t="s">
        <v>43</v>
      </c>
      <c r="B387" s="535" t="s">
        <v>1376</v>
      </c>
      <c r="C387" s="2">
        <v>0</v>
      </c>
      <c r="D387" s="2">
        <v>0</v>
      </c>
      <c r="E387" s="2">
        <v>0</v>
      </c>
      <c r="F387" s="2">
        <v>869941</v>
      </c>
      <c r="G387" s="2">
        <v>186</v>
      </c>
      <c r="H387" s="2">
        <v>869755</v>
      </c>
      <c r="I387" s="2">
        <v>0</v>
      </c>
      <c r="J387" s="2">
        <v>869755</v>
      </c>
      <c r="K387" s="519" t="str">
        <f t="shared" si="5"/>
        <v>4513000009</v>
      </c>
    </row>
    <row r="388" spans="1:11" x14ac:dyDescent="0.3">
      <c r="A388" s="535" t="s">
        <v>1377</v>
      </c>
      <c r="B388" s="535" t="s">
        <v>1694</v>
      </c>
      <c r="C388" s="2">
        <v>0</v>
      </c>
      <c r="D388" s="2">
        <v>0</v>
      </c>
      <c r="E388" s="2">
        <v>0</v>
      </c>
      <c r="F388" s="2">
        <v>11254.389999999899</v>
      </c>
      <c r="G388" s="2">
        <v>10570.389999999899</v>
      </c>
      <c r="H388" s="2">
        <v>684</v>
      </c>
      <c r="I388" s="2">
        <v>0</v>
      </c>
      <c r="J388" s="2">
        <v>684</v>
      </c>
      <c r="K388" s="519" t="str">
        <f t="shared" ref="K388:K451" si="6">A388</f>
        <v>4518000000</v>
      </c>
    </row>
    <row r="389" spans="1:11" x14ac:dyDescent="0.3">
      <c r="A389" s="535" t="s">
        <v>1763</v>
      </c>
      <c r="B389" s="535" t="s">
        <v>1764</v>
      </c>
      <c r="C389" s="2">
        <v>0</v>
      </c>
      <c r="D389" s="2">
        <v>0</v>
      </c>
      <c r="E389" s="2">
        <v>0</v>
      </c>
      <c r="F389" s="2">
        <v>24</v>
      </c>
      <c r="G389" s="2">
        <v>0</v>
      </c>
      <c r="H389" s="2">
        <v>24</v>
      </c>
      <c r="I389" s="2">
        <v>0</v>
      </c>
      <c r="J389" s="2">
        <v>24</v>
      </c>
      <c r="K389" s="519" t="str">
        <f t="shared" si="6"/>
        <v>4518000009</v>
      </c>
    </row>
    <row r="390" spans="1:11" x14ac:dyDescent="0.3">
      <c r="A390" s="535" t="s">
        <v>1695</v>
      </c>
      <c r="B390" s="535" t="s">
        <v>1696</v>
      </c>
      <c r="C390" s="2">
        <v>0</v>
      </c>
      <c r="D390" s="2">
        <v>0</v>
      </c>
      <c r="E390" s="2">
        <v>0</v>
      </c>
      <c r="F390" s="2">
        <v>339930.90999999898</v>
      </c>
      <c r="G390" s="2">
        <v>336444.08</v>
      </c>
      <c r="H390" s="2">
        <v>3486.8299999999899</v>
      </c>
      <c r="I390" s="2">
        <v>0</v>
      </c>
      <c r="J390" s="2">
        <v>3486.8299999999899</v>
      </c>
      <c r="K390" s="519" t="str">
        <f t="shared" si="6"/>
        <v>4518100000</v>
      </c>
    </row>
    <row r="391" spans="1:11" x14ac:dyDescent="0.3">
      <c r="A391" s="535" t="s">
        <v>1697</v>
      </c>
      <c r="B391" s="535" t="s">
        <v>1698</v>
      </c>
      <c r="C391" s="2">
        <v>0</v>
      </c>
      <c r="D391" s="2">
        <v>0</v>
      </c>
      <c r="E391" s="2">
        <v>0</v>
      </c>
      <c r="F391" s="2">
        <v>602.59</v>
      </c>
      <c r="G391" s="2">
        <v>0</v>
      </c>
      <c r="H391" s="2">
        <v>602.59</v>
      </c>
      <c r="I391" s="2">
        <v>0</v>
      </c>
      <c r="J391" s="2">
        <v>602.59</v>
      </c>
      <c r="K391" s="519" t="str">
        <f t="shared" si="6"/>
        <v>4518200000</v>
      </c>
    </row>
    <row r="392" spans="1:11" x14ac:dyDescent="0.3">
      <c r="A392" s="535" t="s">
        <v>44</v>
      </c>
      <c r="B392" s="535" t="s">
        <v>1378</v>
      </c>
      <c r="C392" s="2">
        <v>0</v>
      </c>
      <c r="D392" s="2">
        <v>0</v>
      </c>
      <c r="E392" s="2">
        <v>0</v>
      </c>
      <c r="F392" s="2">
        <v>1642804.74</v>
      </c>
      <c r="G392" s="2">
        <v>1629035.84</v>
      </c>
      <c r="H392" s="2">
        <v>13768.9</v>
      </c>
      <c r="I392" s="2">
        <v>0</v>
      </c>
      <c r="J392" s="2">
        <v>13768.9</v>
      </c>
      <c r="K392" s="519" t="str">
        <f t="shared" si="6"/>
        <v>4590000000</v>
      </c>
    </row>
    <row r="393" spans="1:11" x14ac:dyDescent="0.3">
      <c r="A393" s="535" t="s">
        <v>1379</v>
      </c>
      <c r="B393" s="535" t="s">
        <v>1380</v>
      </c>
      <c r="C393" s="2">
        <v>0</v>
      </c>
      <c r="D393" s="2">
        <v>0</v>
      </c>
      <c r="E393" s="2">
        <v>0</v>
      </c>
      <c r="F393" s="2">
        <v>34734.529999999897</v>
      </c>
      <c r="G393" s="2">
        <v>891.87</v>
      </c>
      <c r="H393" s="2">
        <v>33842.660000000003</v>
      </c>
      <c r="I393" s="2">
        <v>0</v>
      </c>
      <c r="J393" s="2">
        <v>33842.660000000003</v>
      </c>
      <c r="K393" s="519" t="str">
        <f t="shared" si="6"/>
        <v>4801100000</v>
      </c>
    </row>
    <row r="394" spans="1:11" x14ac:dyDescent="0.3">
      <c r="A394" s="535" t="s">
        <v>45</v>
      </c>
      <c r="B394" s="535" t="s">
        <v>1381</v>
      </c>
      <c r="C394" s="2">
        <v>0</v>
      </c>
      <c r="D394" s="2">
        <v>0</v>
      </c>
      <c r="E394" s="2">
        <v>0</v>
      </c>
      <c r="F394" s="2">
        <v>11683.6</v>
      </c>
      <c r="G394" s="2">
        <v>0</v>
      </c>
      <c r="H394" s="2">
        <v>11683.6</v>
      </c>
      <c r="I394" s="2">
        <v>0</v>
      </c>
      <c r="J394" s="2">
        <v>11683.6</v>
      </c>
      <c r="K394" s="519" t="str">
        <f t="shared" si="6"/>
        <v>4801100009</v>
      </c>
    </row>
    <row r="395" spans="1:11" x14ac:dyDescent="0.3">
      <c r="A395" s="535" t="s">
        <v>1382</v>
      </c>
      <c r="B395" s="535" t="s">
        <v>1383</v>
      </c>
      <c r="C395" s="2">
        <v>0</v>
      </c>
      <c r="D395" s="2">
        <v>0</v>
      </c>
      <c r="E395" s="2">
        <v>0</v>
      </c>
      <c r="F395" s="2">
        <v>37862.339999999902</v>
      </c>
      <c r="G395" s="2">
        <v>4446.1099999999897</v>
      </c>
      <c r="H395" s="2">
        <v>33416.230000000003</v>
      </c>
      <c r="I395" s="2">
        <v>0</v>
      </c>
      <c r="J395" s="2">
        <v>33416.230000000003</v>
      </c>
      <c r="K395" s="519" t="str">
        <f t="shared" si="6"/>
        <v>4801200000</v>
      </c>
    </row>
    <row r="396" spans="1:11" x14ac:dyDescent="0.3">
      <c r="A396" s="535" t="s">
        <v>46</v>
      </c>
      <c r="B396" s="535" t="s">
        <v>1699</v>
      </c>
      <c r="C396" s="2">
        <v>0</v>
      </c>
      <c r="D396" s="2">
        <v>0</v>
      </c>
      <c r="E396" s="2">
        <v>0</v>
      </c>
      <c r="F396" s="2">
        <v>17626.799999999901</v>
      </c>
      <c r="G396" s="2">
        <v>0</v>
      </c>
      <c r="H396" s="2">
        <v>17626.799999999901</v>
      </c>
      <c r="I396" s="2">
        <v>0</v>
      </c>
      <c r="J396" s="2">
        <v>17626.799999999901</v>
      </c>
      <c r="K396" s="519" t="str">
        <f t="shared" si="6"/>
        <v>4801200009</v>
      </c>
    </row>
    <row r="397" spans="1:11" x14ac:dyDescent="0.3">
      <c r="A397" s="535" t="s">
        <v>1384</v>
      </c>
      <c r="B397" s="535" t="s">
        <v>1385</v>
      </c>
      <c r="C397" s="2">
        <v>0</v>
      </c>
      <c r="D397" s="2">
        <v>0</v>
      </c>
      <c r="E397" s="2">
        <v>0</v>
      </c>
      <c r="F397" s="2">
        <v>13488.75</v>
      </c>
      <c r="G397" s="2">
        <v>2058.75</v>
      </c>
      <c r="H397" s="2">
        <v>11430</v>
      </c>
      <c r="I397" s="2">
        <v>0</v>
      </c>
      <c r="J397" s="2">
        <v>11430</v>
      </c>
      <c r="K397" s="519" t="str">
        <f t="shared" si="6"/>
        <v>4801300000</v>
      </c>
    </row>
    <row r="398" spans="1:11" x14ac:dyDescent="0.3">
      <c r="A398" s="535" t="s">
        <v>47</v>
      </c>
      <c r="B398" s="535" t="s">
        <v>1385</v>
      </c>
      <c r="C398" s="2">
        <v>0</v>
      </c>
      <c r="D398" s="2">
        <v>0</v>
      </c>
      <c r="E398" s="2">
        <v>0</v>
      </c>
      <c r="F398" s="2">
        <v>2058.75</v>
      </c>
      <c r="G398" s="2">
        <v>0</v>
      </c>
      <c r="H398" s="2">
        <v>2058.75</v>
      </c>
      <c r="I398" s="2">
        <v>0</v>
      </c>
      <c r="J398" s="2">
        <v>2058.75</v>
      </c>
      <c r="K398" s="519" t="str">
        <f t="shared" si="6"/>
        <v>4801300009</v>
      </c>
    </row>
    <row r="399" spans="1:11" x14ac:dyDescent="0.3">
      <c r="A399" s="535" t="s">
        <v>1908</v>
      </c>
      <c r="B399" s="535" t="s">
        <v>1909</v>
      </c>
      <c r="C399" s="2">
        <v>0</v>
      </c>
      <c r="D399" s="2">
        <v>0</v>
      </c>
      <c r="E399" s="2">
        <v>0</v>
      </c>
      <c r="F399" s="2">
        <v>73.17</v>
      </c>
      <c r="G399" s="2">
        <v>73.17</v>
      </c>
      <c r="H399" s="2">
        <v>0</v>
      </c>
      <c r="I399" s="2">
        <v>0</v>
      </c>
      <c r="J399" s="2">
        <v>0</v>
      </c>
      <c r="K399" s="519" t="str">
        <f t="shared" si="6"/>
        <v>4801400000</v>
      </c>
    </row>
    <row r="400" spans="1:11" x14ac:dyDescent="0.3">
      <c r="A400" s="535" t="s">
        <v>169</v>
      </c>
      <c r="B400" s="535" t="s">
        <v>1862</v>
      </c>
      <c r="C400" s="2">
        <v>0</v>
      </c>
      <c r="D400" s="2">
        <v>0</v>
      </c>
      <c r="E400" s="2">
        <v>0</v>
      </c>
      <c r="F400" s="2">
        <v>24</v>
      </c>
      <c r="G400" s="2">
        <v>0</v>
      </c>
      <c r="H400" s="2">
        <v>24</v>
      </c>
      <c r="I400" s="2">
        <v>0</v>
      </c>
      <c r="J400" s="2">
        <v>24</v>
      </c>
      <c r="K400" s="519" t="str">
        <f t="shared" si="6"/>
        <v>4801400009</v>
      </c>
    </row>
    <row r="401" spans="1:11" x14ac:dyDescent="0.3">
      <c r="A401" s="535" t="s">
        <v>1386</v>
      </c>
      <c r="B401" s="535" t="s">
        <v>1387</v>
      </c>
      <c r="C401" s="2">
        <v>0</v>
      </c>
      <c r="D401" s="2">
        <v>0</v>
      </c>
      <c r="E401" s="2">
        <v>0</v>
      </c>
      <c r="F401" s="2">
        <v>150078.20000000001</v>
      </c>
      <c r="G401" s="2">
        <v>112558.649999999</v>
      </c>
      <c r="H401" s="2">
        <v>37519.550000000003</v>
      </c>
      <c r="I401" s="2">
        <v>0</v>
      </c>
      <c r="J401" s="2">
        <v>37519.550000000003</v>
      </c>
      <c r="K401" s="519" t="str">
        <f t="shared" si="6"/>
        <v>4803110000</v>
      </c>
    </row>
    <row r="402" spans="1:11" x14ac:dyDescent="0.3">
      <c r="A402" s="535" t="s">
        <v>1388</v>
      </c>
      <c r="B402" s="535" t="s">
        <v>1389</v>
      </c>
      <c r="C402" s="2">
        <v>0</v>
      </c>
      <c r="D402" s="2">
        <v>0</v>
      </c>
      <c r="E402" s="2">
        <v>0</v>
      </c>
      <c r="F402" s="2">
        <v>144063.37</v>
      </c>
      <c r="G402" s="2">
        <v>103483.94</v>
      </c>
      <c r="H402" s="2">
        <v>40579.43</v>
      </c>
      <c r="I402" s="2">
        <v>0</v>
      </c>
      <c r="J402" s="2">
        <v>40579.43</v>
      </c>
      <c r="K402" s="519" t="str">
        <f t="shared" si="6"/>
        <v>4803130000</v>
      </c>
    </row>
    <row r="403" spans="1:11" x14ac:dyDescent="0.3">
      <c r="A403" s="535" t="s">
        <v>1390</v>
      </c>
      <c r="B403" s="535" t="s">
        <v>1391</v>
      </c>
      <c r="C403" s="2">
        <v>0</v>
      </c>
      <c r="D403" s="2">
        <v>0</v>
      </c>
      <c r="E403" s="2">
        <v>0</v>
      </c>
      <c r="F403" s="2">
        <v>610647.92000000004</v>
      </c>
      <c r="G403" s="2">
        <v>489945</v>
      </c>
      <c r="H403" s="2">
        <v>120702.92</v>
      </c>
      <c r="I403" s="2">
        <v>0</v>
      </c>
      <c r="J403" s="2">
        <v>120702.92</v>
      </c>
      <c r="K403" s="519" t="str">
        <f t="shared" si="6"/>
        <v>4803200000</v>
      </c>
    </row>
    <row r="404" spans="1:11" x14ac:dyDescent="0.3">
      <c r="A404" s="535" t="s">
        <v>48</v>
      </c>
      <c r="B404" s="535" t="s">
        <v>1392</v>
      </c>
      <c r="C404" s="2">
        <v>0</v>
      </c>
      <c r="D404" s="2">
        <v>0</v>
      </c>
      <c r="E404" s="2">
        <v>0</v>
      </c>
      <c r="F404" s="2">
        <v>20014.73</v>
      </c>
      <c r="G404" s="2">
        <v>17257.77</v>
      </c>
      <c r="H404" s="2">
        <v>2756.96</v>
      </c>
      <c r="I404" s="2">
        <v>0</v>
      </c>
      <c r="J404" s="2">
        <v>2756.96</v>
      </c>
      <c r="K404" s="519" t="str">
        <f t="shared" si="6"/>
        <v>4803200009</v>
      </c>
    </row>
    <row r="405" spans="1:11" x14ac:dyDescent="0.3">
      <c r="A405" s="535" t="s">
        <v>1393</v>
      </c>
      <c r="B405" s="535" t="s">
        <v>1394</v>
      </c>
      <c r="C405" s="2">
        <v>0</v>
      </c>
      <c r="D405" s="2">
        <v>0</v>
      </c>
      <c r="E405" s="2">
        <v>0</v>
      </c>
      <c r="F405" s="2">
        <v>78878.699999999895</v>
      </c>
      <c r="G405" s="2">
        <v>62085.25</v>
      </c>
      <c r="H405" s="2">
        <v>16793.45</v>
      </c>
      <c r="I405" s="2">
        <v>0</v>
      </c>
      <c r="J405" s="2">
        <v>16793.45</v>
      </c>
      <c r="K405" s="519" t="str">
        <f t="shared" si="6"/>
        <v>4803300000</v>
      </c>
    </row>
    <row r="406" spans="1:11" x14ac:dyDescent="0.3">
      <c r="A406" s="535" t="s">
        <v>49</v>
      </c>
      <c r="B406" s="535" t="s">
        <v>1797</v>
      </c>
      <c r="C406" s="2">
        <v>0</v>
      </c>
      <c r="D406" s="2">
        <v>0</v>
      </c>
      <c r="E406" s="2">
        <v>0</v>
      </c>
      <c r="F406" s="2">
        <v>1830.42</v>
      </c>
      <c r="G406" s="2">
        <v>532.32000000000005</v>
      </c>
      <c r="H406" s="2">
        <v>1298.0999999999899</v>
      </c>
      <c r="I406" s="2">
        <v>0</v>
      </c>
      <c r="J406" s="2">
        <v>1298.0999999999899</v>
      </c>
      <c r="K406" s="519" t="str">
        <f t="shared" si="6"/>
        <v>4804000000</v>
      </c>
    </row>
    <row r="407" spans="1:11" x14ac:dyDescent="0.3">
      <c r="A407" s="535" t="s">
        <v>50</v>
      </c>
      <c r="B407" s="535" t="s">
        <v>1395</v>
      </c>
      <c r="C407" s="2">
        <v>0</v>
      </c>
      <c r="D407" s="2">
        <v>0</v>
      </c>
      <c r="E407" s="2">
        <v>0</v>
      </c>
      <c r="F407" s="2">
        <v>12686</v>
      </c>
      <c r="G407" s="2">
        <v>0</v>
      </c>
      <c r="H407" s="2">
        <v>12686</v>
      </c>
      <c r="I407" s="2">
        <v>0</v>
      </c>
      <c r="J407" s="2">
        <v>12686</v>
      </c>
      <c r="K407" s="519" t="str">
        <f t="shared" si="6"/>
        <v>4805000009</v>
      </c>
    </row>
    <row r="408" spans="1:11" x14ac:dyDescent="0.3">
      <c r="A408" s="535" t="s">
        <v>1765</v>
      </c>
      <c r="B408" s="535" t="s">
        <v>1396</v>
      </c>
      <c r="C408" s="2">
        <v>0</v>
      </c>
      <c r="D408" s="2">
        <v>0</v>
      </c>
      <c r="E408" s="2">
        <v>0</v>
      </c>
      <c r="F408" s="2">
        <v>435.19</v>
      </c>
      <c r="G408" s="2">
        <v>435.19</v>
      </c>
      <c r="H408" s="2">
        <v>0</v>
      </c>
      <c r="I408" s="2">
        <v>0</v>
      </c>
      <c r="J408" s="2">
        <v>0</v>
      </c>
      <c r="K408" s="519" t="str">
        <f t="shared" si="6"/>
        <v>4806100000</v>
      </c>
    </row>
    <row r="409" spans="1:11" x14ac:dyDescent="0.3">
      <c r="A409" s="535" t="s">
        <v>51</v>
      </c>
      <c r="B409" s="535" t="s">
        <v>1396</v>
      </c>
      <c r="C409" s="2">
        <v>0</v>
      </c>
      <c r="D409" s="2">
        <v>0</v>
      </c>
      <c r="E409" s="2">
        <v>0</v>
      </c>
      <c r="F409" s="2">
        <v>12194.25</v>
      </c>
      <c r="G409" s="2">
        <v>0</v>
      </c>
      <c r="H409" s="2">
        <v>12194.25</v>
      </c>
      <c r="I409" s="2">
        <v>0</v>
      </c>
      <c r="J409" s="2">
        <v>12194.25</v>
      </c>
      <c r="K409" s="519" t="str">
        <f t="shared" si="6"/>
        <v>4806100009</v>
      </c>
    </row>
    <row r="410" spans="1:11" x14ac:dyDescent="0.3">
      <c r="A410" s="535" t="s">
        <v>1798</v>
      </c>
      <c r="B410" s="535" t="s">
        <v>1799</v>
      </c>
      <c r="C410" s="2">
        <v>0</v>
      </c>
      <c r="D410" s="2">
        <v>0</v>
      </c>
      <c r="E410" s="2">
        <v>0</v>
      </c>
      <c r="F410" s="2">
        <v>26801.31</v>
      </c>
      <c r="G410" s="2">
        <v>2486.8899999999899</v>
      </c>
      <c r="H410" s="2">
        <v>24314.4199999999</v>
      </c>
      <c r="I410" s="2">
        <v>0</v>
      </c>
      <c r="J410" s="2">
        <v>24314.4199999999</v>
      </c>
      <c r="K410" s="519" t="str">
        <f t="shared" si="6"/>
        <v>4806200000</v>
      </c>
    </row>
    <row r="411" spans="1:11" x14ac:dyDescent="0.3">
      <c r="A411" s="535" t="s">
        <v>1397</v>
      </c>
      <c r="B411" s="535" t="s">
        <v>1398</v>
      </c>
      <c r="C411" s="2">
        <v>0</v>
      </c>
      <c r="D411" s="2">
        <v>0</v>
      </c>
      <c r="E411" s="2">
        <v>0</v>
      </c>
      <c r="F411" s="2">
        <v>720349.18</v>
      </c>
      <c r="G411" s="2">
        <v>191632.179999999</v>
      </c>
      <c r="H411" s="2">
        <v>528717</v>
      </c>
      <c r="I411" s="2">
        <v>0</v>
      </c>
      <c r="J411" s="2">
        <v>528717</v>
      </c>
      <c r="K411" s="519" t="str">
        <f t="shared" si="6"/>
        <v>4811000000</v>
      </c>
    </row>
    <row r="412" spans="1:11" x14ac:dyDescent="0.3">
      <c r="A412" s="535" t="s">
        <v>1818</v>
      </c>
      <c r="B412" s="535" t="s">
        <v>1819</v>
      </c>
      <c r="C412" s="2">
        <v>0</v>
      </c>
      <c r="D412" s="2">
        <v>0</v>
      </c>
      <c r="E412" s="2">
        <v>0</v>
      </c>
      <c r="F412" s="2">
        <v>191359.929999999</v>
      </c>
      <c r="G412" s="2">
        <v>277074.84000000003</v>
      </c>
      <c r="H412" s="2">
        <v>0</v>
      </c>
      <c r="I412" s="2">
        <v>-85714.91</v>
      </c>
      <c r="J412" s="2">
        <v>-85714.91</v>
      </c>
      <c r="K412" s="519" t="str">
        <f t="shared" si="6"/>
        <v>4811000005</v>
      </c>
    </row>
    <row r="413" spans="1:11" x14ac:dyDescent="0.3">
      <c r="A413" s="535" t="s">
        <v>1900</v>
      </c>
      <c r="B413" s="535" t="s">
        <v>1901</v>
      </c>
      <c r="C413" s="2">
        <v>0</v>
      </c>
      <c r="D413" s="2">
        <v>0</v>
      </c>
      <c r="E413" s="2">
        <v>0</v>
      </c>
      <c r="F413" s="2">
        <v>150200</v>
      </c>
      <c r="G413" s="2">
        <v>109700</v>
      </c>
      <c r="H413" s="2">
        <v>40500</v>
      </c>
      <c r="I413" s="2">
        <v>0</v>
      </c>
      <c r="J413" s="2">
        <v>40500</v>
      </c>
      <c r="K413" s="519" t="str">
        <f t="shared" si="6"/>
        <v>4811000009</v>
      </c>
    </row>
    <row r="414" spans="1:11" x14ac:dyDescent="0.3">
      <c r="A414" s="535" t="s">
        <v>1800</v>
      </c>
      <c r="B414" s="535" t="s">
        <v>1801</v>
      </c>
      <c r="C414" s="2">
        <v>0</v>
      </c>
      <c r="D414" s="2">
        <v>0</v>
      </c>
      <c r="E414" s="2">
        <v>0</v>
      </c>
      <c r="F414" s="2">
        <v>60005</v>
      </c>
      <c r="G414" s="2">
        <v>0</v>
      </c>
      <c r="H414" s="2">
        <v>60005</v>
      </c>
      <c r="I414" s="2">
        <v>0</v>
      </c>
      <c r="J414" s="2">
        <v>60005</v>
      </c>
      <c r="K414" s="519" t="str">
        <f t="shared" si="6"/>
        <v>4812000000</v>
      </c>
    </row>
    <row r="415" spans="1:11" x14ac:dyDescent="0.3">
      <c r="A415" s="535" t="s">
        <v>1836</v>
      </c>
      <c r="B415" s="535" t="s">
        <v>1801</v>
      </c>
      <c r="C415" s="2">
        <v>0</v>
      </c>
      <c r="D415" s="2">
        <v>0</v>
      </c>
      <c r="E415" s="2">
        <v>0</v>
      </c>
      <c r="F415" s="2">
        <v>36003</v>
      </c>
      <c r="G415" s="2">
        <v>36003</v>
      </c>
      <c r="H415" s="2">
        <v>0</v>
      </c>
      <c r="I415" s="2">
        <v>0</v>
      </c>
      <c r="J415" s="2">
        <v>0</v>
      </c>
      <c r="K415" s="519" t="str">
        <f t="shared" si="6"/>
        <v>4812000005</v>
      </c>
    </row>
    <row r="416" spans="1:11" x14ac:dyDescent="0.3">
      <c r="A416" s="535" t="s">
        <v>1399</v>
      </c>
      <c r="B416" s="535" t="s">
        <v>1400</v>
      </c>
      <c r="C416" s="2">
        <v>0</v>
      </c>
      <c r="D416" s="2">
        <v>0</v>
      </c>
      <c r="E416" s="2">
        <v>0</v>
      </c>
      <c r="F416" s="2">
        <v>58571.669999999896</v>
      </c>
      <c r="G416" s="2">
        <v>0</v>
      </c>
      <c r="H416" s="2">
        <v>58571.669999999896</v>
      </c>
      <c r="I416" s="2">
        <v>0</v>
      </c>
      <c r="J416" s="2">
        <v>58571.669999999896</v>
      </c>
      <c r="K416" s="519" t="str">
        <f t="shared" si="6"/>
        <v>4823000000</v>
      </c>
    </row>
    <row r="417" spans="1:11" x14ac:dyDescent="0.3">
      <c r="A417" s="535" t="s">
        <v>1401</v>
      </c>
      <c r="B417" s="535" t="s">
        <v>1402</v>
      </c>
      <c r="C417" s="2">
        <v>0</v>
      </c>
      <c r="D417" s="2">
        <v>0</v>
      </c>
      <c r="E417" s="2">
        <v>0</v>
      </c>
      <c r="F417" s="2">
        <v>170594.98</v>
      </c>
      <c r="G417" s="2">
        <v>320381.679999999</v>
      </c>
      <c r="H417" s="2">
        <v>0</v>
      </c>
      <c r="I417" s="2">
        <v>-149786.70000000001</v>
      </c>
      <c r="J417" s="2">
        <v>-149786.70000000001</v>
      </c>
      <c r="K417" s="519" t="str">
        <f t="shared" si="6"/>
        <v>4890000005</v>
      </c>
    </row>
    <row r="418" spans="1:11" x14ac:dyDescent="0.3">
      <c r="A418" s="535" t="s">
        <v>1403</v>
      </c>
      <c r="B418" s="535" t="s">
        <v>1404</v>
      </c>
      <c r="C418" s="2">
        <v>0</v>
      </c>
      <c r="D418" s="2">
        <v>0</v>
      </c>
      <c r="E418" s="2">
        <v>0</v>
      </c>
      <c r="F418" s="2">
        <v>921569.97999999905</v>
      </c>
      <c r="G418" s="2">
        <v>162263425.11000001</v>
      </c>
      <c r="H418" s="2">
        <v>0</v>
      </c>
      <c r="I418" s="2">
        <v>-161341855.13</v>
      </c>
      <c r="J418" s="2">
        <v>-161341855.13</v>
      </c>
      <c r="K418" s="519" t="str">
        <f t="shared" si="6"/>
        <v>4900000000</v>
      </c>
    </row>
    <row r="419" spans="1:11" x14ac:dyDescent="0.3">
      <c r="A419" s="535" t="s">
        <v>1405</v>
      </c>
      <c r="B419" s="535" t="s">
        <v>1406</v>
      </c>
      <c r="C419" s="2">
        <v>0</v>
      </c>
      <c r="D419" s="2">
        <v>0</v>
      </c>
      <c r="E419" s="2">
        <v>0</v>
      </c>
      <c r="F419" s="2">
        <v>37273406.850000001</v>
      </c>
      <c r="G419" s="2">
        <v>36974943.9799999</v>
      </c>
      <c r="H419" s="2">
        <v>298462.87</v>
      </c>
      <c r="I419" s="2">
        <v>0</v>
      </c>
      <c r="J419" s="2">
        <v>298462.87</v>
      </c>
      <c r="K419" s="519" t="str">
        <f t="shared" si="6"/>
        <v>4900100000</v>
      </c>
    </row>
    <row r="420" spans="1:11" x14ac:dyDescent="0.3">
      <c r="A420" s="535" t="s">
        <v>1807</v>
      </c>
      <c r="B420" s="535" t="s">
        <v>1808</v>
      </c>
      <c r="C420" s="2">
        <v>0</v>
      </c>
      <c r="D420" s="2">
        <v>0</v>
      </c>
      <c r="E420" s="2">
        <v>0</v>
      </c>
      <c r="F420" s="2">
        <v>0</v>
      </c>
      <c r="G420" s="2">
        <v>303.42</v>
      </c>
      <c r="H420" s="2">
        <v>0</v>
      </c>
      <c r="I420" s="2">
        <v>-303.42</v>
      </c>
      <c r="J420" s="2">
        <v>-303.42</v>
      </c>
      <c r="K420" s="519" t="str">
        <f t="shared" si="6"/>
        <v>4900200000</v>
      </c>
    </row>
    <row r="421" spans="1:11" x14ac:dyDescent="0.3">
      <c r="A421" s="535" t="s">
        <v>1766</v>
      </c>
      <c r="B421" s="535" t="s">
        <v>1767</v>
      </c>
      <c r="C421" s="2">
        <v>0</v>
      </c>
      <c r="D421" s="2">
        <v>0</v>
      </c>
      <c r="E421" s="2">
        <v>0</v>
      </c>
      <c r="F421" s="2">
        <v>0</v>
      </c>
      <c r="G421" s="2">
        <v>24817.25</v>
      </c>
      <c r="H421" s="2">
        <v>0</v>
      </c>
      <c r="I421" s="2">
        <v>-24817.25</v>
      </c>
      <c r="J421" s="2">
        <v>-24817.25</v>
      </c>
      <c r="K421" s="519" t="str">
        <f t="shared" si="6"/>
        <v>4900400000</v>
      </c>
    </row>
    <row r="422" spans="1:11" x14ac:dyDescent="0.3">
      <c r="A422" s="535" t="s">
        <v>1407</v>
      </c>
      <c r="B422" s="535" t="s">
        <v>1406</v>
      </c>
      <c r="C422" s="2">
        <v>0</v>
      </c>
      <c r="D422" s="2">
        <v>0</v>
      </c>
      <c r="E422" s="2">
        <v>0</v>
      </c>
      <c r="F422" s="2">
        <v>6863550.1600000001</v>
      </c>
      <c r="G422" s="2">
        <v>5338329.87</v>
      </c>
      <c r="H422" s="2">
        <v>1525220.29</v>
      </c>
      <c r="I422" s="2">
        <v>0</v>
      </c>
      <c r="J422" s="2">
        <v>1525220.29</v>
      </c>
      <c r="K422" s="519" t="str">
        <f t="shared" si="6"/>
        <v>4900500000</v>
      </c>
    </row>
    <row r="423" spans="1:11" x14ac:dyDescent="0.3">
      <c r="A423" s="535" t="s">
        <v>1408</v>
      </c>
      <c r="B423" s="535" t="s">
        <v>1409</v>
      </c>
      <c r="C423" s="2">
        <v>304331.739999999</v>
      </c>
      <c r="D423" s="2">
        <v>0</v>
      </c>
      <c r="E423" s="2">
        <v>304331.739999999</v>
      </c>
      <c r="F423" s="2">
        <v>77630852.75</v>
      </c>
      <c r="G423" s="2">
        <v>77929315.620000005</v>
      </c>
      <c r="H423" s="2">
        <v>5868.8699999999899</v>
      </c>
      <c r="I423" s="2">
        <v>0</v>
      </c>
      <c r="J423" s="2">
        <v>5868.8699999999899</v>
      </c>
      <c r="K423" s="519" t="str">
        <f t="shared" si="6"/>
        <v>6020300000</v>
      </c>
    </row>
    <row r="424" spans="1:11" x14ac:dyDescent="0.3">
      <c r="A424" s="535" t="s">
        <v>52</v>
      </c>
      <c r="B424" s="535" t="s">
        <v>1410</v>
      </c>
      <c r="C424" s="2">
        <v>599262.44999999902</v>
      </c>
      <c r="D424" s="2">
        <v>0</v>
      </c>
      <c r="E424" s="2">
        <v>599262.44999999902</v>
      </c>
      <c r="F424" s="2">
        <v>13999.17</v>
      </c>
      <c r="G424" s="2">
        <v>53.93</v>
      </c>
      <c r="H424" s="2">
        <v>613207.68999999901</v>
      </c>
      <c r="I424" s="2">
        <v>0</v>
      </c>
      <c r="J424" s="2">
        <v>613207.68999999901</v>
      </c>
      <c r="K424" s="519" t="str">
        <f t="shared" si="6"/>
        <v>6100000000</v>
      </c>
    </row>
    <row r="425" spans="1:11" x14ac:dyDescent="0.3">
      <c r="A425" s="535" t="s">
        <v>53</v>
      </c>
      <c r="B425" s="535" t="s">
        <v>1411</v>
      </c>
      <c r="C425" s="2">
        <v>655582.95999999903</v>
      </c>
      <c r="D425" s="2">
        <v>0</v>
      </c>
      <c r="E425" s="2">
        <v>655582.95999999903</v>
      </c>
      <c r="F425" s="2">
        <v>307725.5</v>
      </c>
      <c r="G425" s="2">
        <v>659607.20999999903</v>
      </c>
      <c r="H425" s="2">
        <v>303701.25</v>
      </c>
      <c r="I425" s="2">
        <v>0</v>
      </c>
      <c r="J425" s="2">
        <v>303701.25</v>
      </c>
      <c r="K425" s="519" t="str">
        <f t="shared" si="6"/>
        <v>6100010000</v>
      </c>
    </row>
    <row r="426" spans="1:11" x14ac:dyDescent="0.3">
      <c r="A426" s="535" t="s">
        <v>54</v>
      </c>
      <c r="B426" s="535" t="s">
        <v>1412</v>
      </c>
      <c r="C426" s="2">
        <v>249971.7</v>
      </c>
      <c r="D426" s="2">
        <v>0</v>
      </c>
      <c r="E426" s="2">
        <v>249971.7</v>
      </c>
      <c r="F426" s="2">
        <v>12091.219999999899</v>
      </c>
      <c r="G426" s="2">
        <v>41554.18</v>
      </c>
      <c r="H426" s="2">
        <v>220508.739999999</v>
      </c>
      <c r="I426" s="2">
        <v>0</v>
      </c>
      <c r="J426" s="2">
        <v>220508.739999999</v>
      </c>
      <c r="K426" s="519" t="str">
        <f t="shared" si="6"/>
        <v>6100020100</v>
      </c>
    </row>
    <row r="427" spans="1:11" x14ac:dyDescent="0.3">
      <c r="A427" s="535" t="s">
        <v>55</v>
      </c>
      <c r="B427" s="535" t="s">
        <v>1413</v>
      </c>
      <c r="C427" s="2">
        <v>2428683.3799999901</v>
      </c>
      <c r="D427" s="2">
        <v>0</v>
      </c>
      <c r="E427" s="2">
        <v>2428683.3799999901</v>
      </c>
      <c r="F427" s="2">
        <v>71722.529999999897</v>
      </c>
      <c r="G427" s="2">
        <v>374173.08</v>
      </c>
      <c r="H427" s="2">
        <v>2126232.83</v>
      </c>
      <c r="I427" s="2">
        <v>0</v>
      </c>
      <c r="J427" s="2">
        <v>2126232.83</v>
      </c>
      <c r="K427" s="519" t="str">
        <f t="shared" si="6"/>
        <v>6100020600</v>
      </c>
    </row>
    <row r="428" spans="1:11" x14ac:dyDescent="0.3">
      <c r="A428" s="535" t="s">
        <v>56</v>
      </c>
      <c r="B428" s="535" t="s">
        <v>1414</v>
      </c>
      <c r="C428" s="2">
        <v>755798.41</v>
      </c>
      <c r="D428" s="2">
        <v>0</v>
      </c>
      <c r="E428" s="2">
        <v>755798.41</v>
      </c>
      <c r="F428" s="2">
        <v>839694.38</v>
      </c>
      <c r="G428" s="2">
        <v>825291.8</v>
      </c>
      <c r="H428" s="2">
        <v>770200.98999999894</v>
      </c>
      <c r="I428" s="2">
        <v>0</v>
      </c>
      <c r="J428" s="2">
        <v>770200.98999999894</v>
      </c>
      <c r="K428" s="519" t="str">
        <f t="shared" si="6"/>
        <v>6100050000</v>
      </c>
    </row>
    <row r="429" spans="1:11" x14ac:dyDescent="0.3">
      <c r="A429" s="535" t="s">
        <v>57</v>
      </c>
      <c r="B429" s="535" t="s">
        <v>1415</v>
      </c>
      <c r="C429" s="2">
        <v>468134.59</v>
      </c>
      <c r="D429" s="2">
        <v>0</v>
      </c>
      <c r="E429" s="2">
        <v>468134.59</v>
      </c>
      <c r="F429" s="2">
        <v>0</v>
      </c>
      <c r="G429" s="2">
        <v>38677.050000000003</v>
      </c>
      <c r="H429" s="2">
        <v>429457.53999999899</v>
      </c>
      <c r="I429" s="2">
        <v>0</v>
      </c>
      <c r="J429" s="2">
        <v>429457.53999999899</v>
      </c>
      <c r="K429" s="519" t="str">
        <f t="shared" si="6"/>
        <v>6100060000</v>
      </c>
    </row>
    <row r="430" spans="1:11" x14ac:dyDescent="0.3">
      <c r="A430" s="535" t="s">
        <v>58</v>
      </c>
      <c r="B430" s="535" t="s">
        <v>1410</v>
      </c>
      <c r="C430" s="2">
        <v>7129266.4500000002</v>
      </c>
      <c r="D430" s="2">
        <v>0</v>
      </c>
      <c r="E430" s="2">
        <v>7129266.4500000002</v>
      </c>
      <c r="F430" s="2">
        <v>722.88</v>
      </c>
      <c r="G430" s="2">
        <v>3746391.54</v>
      </c>
      <c r="H430" s="2">
        <v>3383597.79</v>
      </c>
      <c r="I430" s="2">
        <v>0</v>
      </c>
      <c r="J430" s="2">
        <v>3383597.79</v>
      </c>
      <c r="K430" s="519" t="str">
        <f t="shared" si="6"/>
        <v>6100080000</v>
      </c>
    </row>
    <row r="431" spans="1:11" x14ac:dyDescent="0.3">
      <c r="A431" s="535" t="s">
        <v>59</v>
      </c>
      <c r="B431" s="535" t="s">
        <v>1416</v>
      </c>
      <c r="C431" s="2">
        <v>46996.32</v>
      </c>
      <c r="D431" s="2">
        <v>0</v>
      </c>
      <c r="E431" s="2">
        <v>46996.32</v>
      </c>
      <c r="F431" s="2">
        <v>17896.0999999999</v>
      </c>
      <c r="G431" s="2">
        <v>36337.239999999903</v>
      </c>
      <c r="H431" s="2">
        <v>28555.18</v>
      </c>
      <c r="I431" s="2">
        <v>0</v>
      </c>
      <c r="J431" s="2">
        <v>28555.18</v>
      </c>
      <c r="K431" s="519" t="str">
        <f t="shared" si="6"/>
        <v>6100090000</v>
      </c>
    </row>
    <row r="432" spans="1:11" x14ac:dyDescent="0.3">
      <c r="A432" s="535" t="s">
        <v>60</v>
      </c>
      <c r="B432" s="535" t="s">
        <v>1416</v>
      </c>
      <c r="C432" s="2">
        <v>277598.21999999898</v>
      </c>
      <c r="D432" s="2">
        <v>0</v>
      </c>
      <c r="E432" s="2">
        <v>277598.21999999898</v>
      </c>
      <c r="F432" s="2">
        <v>8704.3199999999906</v>
      </c>
      <c r="G432" s="2">
        <v>45513.839999999902</v>
      </c>
      <c r="H432" s="2">
        <v>240788.7</v>
      </c>
      <c r="I432" s="2">
        <v>0</v>
      </c>
      <c r="J432" s="2">
        <v>240788.7</v>
      </c>
      <c r="K432" s="519" t="str">
        <f t="shared" si="6"/>
        <v>6100100000</v>
      </c>
    </row>
    <row r="433" spans="1:11" x14ac:dyDescent="0.3">
      <c r="A433" s="535" t="s">
        <v>61</v>
      </c>
      <c r="B433" s="535" t="s">
        <v>1417</v>
      </c>
      <c r="C433" s="2">
        <v>1265649.1399999899</v>
      </c>
      <c r="D433" s="2">
        <v>0</v>
      </c>
      <c r="E433" s="2">
        <v>1265649.1399999899</v>
      </c>
      <c r="F433" s="2">
        <v>445961.15</v>
      </c>
      <c r="G433" s="2">
        <v>446112.28999999899</v>
      </c>
      <c r="H433" s="2">
        <v>1265498</v>
      </c>
      <c r="I433" s="2">
        <v>0</v>
      </c>
      <c r="J433" s="2">
        <v>1265498</v>
      </c>
      <c r="K433" s="519" t="str">
        <f t="shared" si="6"/>
        <v>6100110000</v>
      </c>
    </row>
    <row r="434" spans="1:11" x14ac:dyDescent="0.3">
      <c r="A434" s="535" t="s">
        <v>62</v>
      </c>
      <c r="B434" s="535" t="s">
        <v>1700</v>
      </c>
      <c r="C434" s="2">
        <v>0</v>
      </c>
      <c r="D434" s="2">
        <v>0</v>
      </c>
      <c r="E434" s="2">
        <v>0</v>
      </c>
      <c r="F434" s="2">
        <v>583806.22999999905</v>
      </c>
      <c r="G434" s="2">
        <v>583806.22999999905</v>
      </c>
      <c r="H434" s="2">
        <v>0</v>
      </c>
      <c r="I434" s="2">
        <v>0</v>
      </c>
      <c r="J434" s="2">
        <v>0</v>
      </c>
      <c r="K434" s="519" t="str">
        <f t="shared" si="6"/>
        <v>6100120000</v>
      </c>
    </row>
    <row r="435" spans="1:11" x14ac:dyDescent="0.3">
      <c r="A435" s="535" t="s">
        <v>63</v>
      </c>
      <c r="B435" s="535" t="s">
        <v>1418</v>
      </c>
      <c r="C435" s="2">
        <v>709412.27</v>
      </c>
      <c r="D435" s="2">
        <v>0</v>
      </c>
      <c r="E435" s="2">
        <v>709412.27</v>
      </c>
      <c r="F435" s="2">
        <v>241637.69</v>
      </c>
      <c r="G435" s="2">
        <v>399616.21</v>
      </c>
      <c r="H435" s="2">
        <v>551433.75</v>
      </c>
      <c r="I435" s="2">
        <v>0</v>
      </c>
      <c r="J435" s="2">
        <v>551433.75</v>
      </c>
      <c r="K435" s="519" t="str">
        <f t="shared" si="6"/>
        <v>6100170000</v>
      </c>
    </row>
    <row r="436" spans="1:11" x14ac:dyDescent="0.3">
      <c r="A436" s="535" t="s">
        <v>64</v>
      </c>
      <c r="B436" s="535" t="s">
        <v>1419</v>
      </c>
      <c r="C436" s="2">
        <v>80853.419999999896</v>
      </c>
      <c r="D436" s="2">
        <v>0</v>
      </c>
      <c r="E436" s="2">
        <v>80853.419999999896</v>
      </c>
      <c r="F436" s="2">
        <v>0</v>
      </c>
      <c r="G436" s="2">
        <v>0</v>
      </c>
      <c r="H436" s="2">
        <v>80853.419999999896</v>
      </c>
      <c r="I436" s="2">
        <v>0</v>
      </c>
      <c r="J436" s="2">
        <v>80853.419999999896</v>
      </c>
      <c r="K436" s="519" t="str">
        <f t="shared" si="6"/>
        <v>6100190000</v>
      </c>
    </row>
    <row r="437" spans="1:11" x14ac:dyDescent="0.3">
      <c r="A437" s="535" t="s">
        <v>65</v>
      </c>
      <c r="B437" s="535" t="s">
        <v>1420</v>
      </c>
      <c r="C437" s="2">
        <v>0</v>
      </c>
      <c r="D437" s="2">
        <v>0</v>
      </c>
      <c r="E437" s="2">
        <v>0</v>
      </c>
      <c r="F437" s="2">
        <v>107629.1</v>
      </c>
      <c r="G437" s="2">
        <v>107629.1</v>
      </c>
      <c r="H437" s="2">
        <v>0</v>
      </c>
      <c r="I437" s="2">
        <v>0</v>
      </c>
      <c r="J437" s="2">
        <v>0</v>
      </c>
      <c r="K437" s="519" t="str">
        <f t="shared" si="6"/>
        <v>6100230000</v>
      </c>
    </row>
    <row r="438" spans="1:11" x14ac:dyDescent="0.3">
      <c r="A438" s="535" t="s">
        <v>66</v>
      </c>
      <c r="B438" s="535" t="s">
        <v>1421</v>
      </c>
      <c r="C438" s="2">
        <v>1390386</v>
      </c>
      <c r="D438" s="2">
        <v>0</v>
      </c>
      <c r="E438" s="2">
        <v>1390386</v>
      </c>
      <c r="F438" s="2">
        <v>48407.559999999903</v>
      </c>
      <c r="G438" s="2">
        <v>53680.639999999898</v>
      </c>
      <c r="H438" s="2">
        <v>1385112.9199999899</v>
      </c>
      <c r="I438" s="2">
        <v>0</v>
      </c>
      <c r="J438" s="2">
        <v>1385112.9199999899</v>
      </c>
      <c r="K438" s="519" t="str">
        <f t="shared" si="6"/>
        <v>6100300000</v>
      </c>
    </row>
    <row r="439" spans="1:11" x14ac:dyDescent="0.3">
      <c r="A439" s="535" t="s">
        <v>67</v>
      </c>
      <c r="B439" s="535" t="s">
        <v>1422</v>
      </c>
      <c r="C439" s="2">
        <v>103921.47</v>
      </c>
      <c r="D439" s="2">
        <v>0</v>
      </c>
      <c r="E439" s="2">
        <v>103921.47</v>
      </c>
      <c r="F439" s="2">
        <v>0</v>
      </c>
      <c r="G439" s="2">
        <v>25408.32</v>
      </c>
      <c r="H439" s="2">
        <v>78513.149999999907</v>
      </c>
      <c r="I439" s="2">
        <v>0</v>
      </c>
      <c r="J439" s="2">
        <v>78513.149999999907</v>
      </c>
      <c r="K439" s="519" t="str">
        <f t="shared" si="6"/>
        <v>6101020000</v>
      </c>
    </row>
    <row r="440" spans="1:11" x14ac:dyDescent="0.3">
      <c r="A440" s="535" t="s">
        <v>68</v>
      </c>
      <c r="B440" s="535" t="s">
        <v>1423</v>
      </c>
      <c r="C440" s="2">
        <v>299234.12</v>
      </c>
      <c r="D440" s="2">
        <v>0</v>
      </c>
      <c r="E440" s="2">
        <v>299234.12</v>
      </c>
      <c r="F440" s="2">
        <v>0</v>
      </c>
      <c r="G440" s="2">
        <v>8919.8899999999903</v>
      </c>
      <c r="H440" s="2">
        <v>290314.22999999899</v>
      </c>
      <c r="I440" s="2">
        <v>0</v>
      </c>
      <c r="J440" s="2">
        <v>290314.22999999899</v>
      </c>
      <c r="K440" s="519" t="str">
        <f t="shared" si="6"/>
        <v>6101030000</v>
      </c>
    </row>
    <row r="441" spans="1:11" x14ac:dyDescent="0.3">
      <c r="A441" s="535" t="s">
        <v>1424</v>
      </c>
      <c r="B441" s="535" t="s">
        <v>1425</v>
      </c>
      <c r="C441" s="2">
        <v>0</v>
      </c>
      <c r="D441" s="2">
        <v>0</v>
      </c>
      <c r="E441" s="2">
        <v>0</v>
      </c>
      <c r="F441" s="2">
        <v>37519.550000000003</v>
      </c>
      <c r="G441" s="2">
        <v>37519.550000000003</v>
      </c>
      <c r="H441" s="2">
        <v>0</v>
      </c>
      <c r="I441" s="2">
        <v>0</v>
      </c>
      <c r="J441" s="2">
        <v>0</v>
      </c>
      <c r="K441" s="519" t="str">
        <f t="shared" si="6"/>
        <v>6410100000</v>
      </c>
    </row>
    <row r="442" spans="1:11" x14ac:dyDescent="0.3">
      <c r="A442" s="535" t="s">
        <v>1426</v>
      </c>
      <c r="B442" s="535" t="s">
        <v>1427</v>
      </c>
      <c r="C442" s="2">
        <v>14646.67</v>
      </c>
      <c r="D442" s="2">
        <v>0</v>
      </c>
      <c r="E442" s="2">
        <v>14646.67</v>
      </c>
      <c r="F442" s="2">
        <v>198989.53</v>
      </c>
      <c r="G442" s="2">
        <v>163637.88</v>
      </c>
      <c r="H442" s="2">
        <v>49998.32</v>
      </c>
      <c r="I442" s="2">
        <v>0</v>
      </c>
      <c r="J442" s="2">
        <v>49998.32</v>
      </c>
      <c r="K442" s="519" t="str">
        <f t="shared" si="6"/>
        <v>6410200000</v>
      </c>
    </row>
    <row r="443" spans="1:11" x14ac:dyDescent="0.3">
      <c r="A443" s="535" t="s">
        <v>1428</v>
      </c>
      <c r="B443" s="535" t="s">
        <v>1429</v>
      </c>
      <c r="C443" s="2">
        <v>0</v>
      </c>
      <c r="D443" s="2">
        <v>0</v>
      </c>
      <c r="E443" s="2">
        <v>0</v>
      </c>
      <c r="F443" s="2">
        <v>34293.4</v>
      </c>
      <c r="G443" s="2">
        <v>34293.4</v>
      </c>
      <c r="H443" s="2">
        <v>0</v>
      </c>
      <c r="I443" s="2">
        <v>0</v>
      </c>
      <c r="J443" s="2">
        <v>0</v>
      </c>
      <c r="K443" s="519" t="str">
        <f t="shared" si="6"/>
        <v>6410300000</v>
      </c>
    </row>
    <row r="444" spans="1:11" x14ac:dyDescent="0.3">
      <c r="A444" s="535" t="s">
        <v>1430</v>
      </c>
      <c r="B444" s="535" t="s">
        <v>1425</v>
      </c>
      <c r="C444" s="2">
        <v>5470.5</v>
      </c>
      <c r="D444" s="2">
        <v>0</v>
      </c>
      <c r="E444" s="2">
        <v>5470.5</v>
      </c>
      <c r="F444" s="2">
        <v>22761.9</v>
      </c>
      <c r="G444" s="2">
        <v>16793.45</v>
      </c>
      <c r="H444" s="2">
        <v>11438.95</v>
      </c>
      <c r="I444" s="2">
        <v>0</v>
      </c>
      <c r="J444" s="2">
        <v>11438.95</v>
      </c>
      <c r="K444" s="519" t="str">
        <f t="shared" si="6"/>
        <v>6410400000</v>
      </c>
    </row>
    <row r="445" spans="1:11" x14ac:dyDescent="0.3">
      <c r="A445" s="535" t="s">
        <v>1431</v>
      </c>
      <c r="B445" s="535" t="s">
        <v>1432</v>
      </c>
      <c r="C445" s="2">
        <v>40632.550000000003</v>
      </c>
      <c r="D445" s="2">
        <v>0</v>
      </c>
      <c r="E445" s="2">
        <v>40632.550000000003</v>
      </c>
      <c r="F445" s="2">
        <v>513297.03999999899</v>
      </c>
      <c r="G445" s="2">
        <v>487933.19</v>
      </c>
      <c r="H445" s="2">
        <v>65996.399999999907</v>
      </c>
      <c r="I445" s="2">
        <v>0</v>
      </c>
      <c r="J445" s="2">
        <v>65996.399999999907</v>
      </c>
      <c r="K445" s="519" t="str">
        <f t="shared" si="6"/>
        <v>6410500000</v>
      </c>
    </row>
    <row r="446" spans="1:11" x14ac:dyDescent="0.3">
      <c r="A446" s="535" t="s">
        <v>1433</v>
      </c>
      <c r="B446" s="535" t="s">
        <v>1434</v>
      </c>
      <c r="C446" s="2">
        <v>0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519" t="str">
        <f t="shared" si="6"/>
        <v>6410700000</v>
      </c>
    </row>
    <row r="447" spans="1:11" x14ac:dyDescent="0.3">
      <c r="A447" s="535" t="s">
        <v>1435</v>
      </c>
      <c r="B447" s="535" t="s">
        <v>1436</v>
      </c>
      <c r="C447" s="2">
        <v>7180.21</v>
      </c>
      <c r="D447" s="2">
        <v>0</v>
      </c>
      <c r="E447" s="2">
        <v>7180.21</v>
      </c>
      <c r="F447" s="2">
        <v>74680.600000000006</v>
      </c>
      <c r="G447" s="2">
        <v>74071.639999999898</v>
      </c>
      <c r="H447" s="2">
        <v>7789.17</v>
      </c>
      <c r="I447" s="2">
        <v>0</v>
      </c>
      <c r="J447" s="2">
        <v>7789.17</v>
      </c>
      <c r="K447" s="519" t="str">
        <f t="shared" si="6"/>
        <v>6411200000</v>
      </c>
    </row>
    <row r="448" spans="1:11" x14ac:dyDescent="0.3">
      <c r="A448" s="535" t="s">
        <v>1437</v>
      </c>
      <c r="B448" s="535" t="s">
        <v>1438</v>
      </c>
      <c r="C448" s="2">
        <v>0</v>
      </c>
      <c r="D448" s="2">
        <v>0</v>
      </c>
      <c r="E448" s="2">
        <v>0</v>
      </c>
      <c r="F448" s="2">
        <v>4200</v>
      </c>
      <c r="G448" s="2">
        <v>4200</v>
      </c>
      <c r="H448" s="2">
        <v>0</v>
      </c>
      <c r="I448" s="2">
        <v>0</v>
      </c>
      <c r="J448" s="2">
        <v>0</v>
      </c>
      <c r="K448" s="519" t="str">
        <f t="shared" si="6"/>
        <v>6411400000</v>
      </c>
    </row>
    <row r="449" spans="1:11" x14ac:dyDescent="0.3">
      <c r="A449" s="535" t="s">
        <v>1439</v>
      </c>
      <c r="B449" s="535" t="s">
        <v>1440</v>
      </c>
      <c r="C449" s="2">
        <v>0</v>
      </c>
      <c r="D449" s="2">
        <v>0</v>
      </c>
      <c r="E449" s="2">
        <v>0</v>
      </c>
      <c r="F449" s="2">
        <v>30187.06</v>
      </c>
      <c r="G449" s="2">
        <v>30187.06</v>
      </c>
      <c r="H449" s="2">
        <v>0</v>
      </c>
      <c r="I449" s="2">
        <v>0</v>
      </c>
      <c r="J449" s="2">
        <v>0</v>
      </c>
      <c r="K449" s="519" t="str">
        <f t="shared" si="6"/>
        <v>6412100000</v>
      </c>
    </row>
    <row r="450" spans="1:11" x14ac:dyDescent="0.3">
      <c r="A450" s="535" t="s">
        <v>1441</v>
      </c>
      <c r="B450" s="535" t="s">
        <v>1442</v>
      </c>
      <c r="C450" s="2">
        <v>0</v>
      </c>
      <c r="D450" s="2">
        <v>0</v>
      </c>
      <c r="E450" s="2">
        <v>0</v>
      </c>
      <c r="F450" s="2">
        <v>3417789.1699999901</v>
      </c>
      <c r="G450" s="2">
        <v>3417789.1699999901</v>
      </c>
      <c r="H450" s="2">
        <v>0</v>
      </c>
      <c r="I450" s="2">
        <v>0</v>
      </c>
      <c r="J450" s="2">
        <v>0</v>
      </c>
      <c r="K450" s="519" t="str">
        <f t="shared" si="6"/>
        <v>6412500000</v>
      </c>
    </row>
    <row r="451" spans="1:11" x14ac:dyDescent="0.3">
      <c r="A451" s="535" t="s">
        <v>1443</v>
      </c>
      <c r="B451" s="535" t="s">
        <v>1444</v>
      </c>
      <c r="C451" s="2">
        <v>9266.44</v>
      </c>
      <c r="D451" s="2">
        <v>0</v>
      </c>
      <c r="E451" s="2">
        <v>9266.44</v>
      </c>
      <c r="F451" s="2">
        <v>136233.149999999</v>
      </c>
      <c r="G451" s="2">
        <v>137735.109999999</v>
      </c>
      <c r="H451" s="2">
        <v>7764.4799999999896</v>
      </c>
      <c r="I451" s="2">
        <v>0</v>
      </c>
      <c r="J451" s="2">
        <v>7764.4799999999896</v>
      </c>
      <c r="K451" s="519" t="str">
        <f t="shared" si="6"/>
        <v>6419900000</v>
      </c>
    </row>
    <row r="452" spans="1:11" x14ac:dyDescent="0.3">
      <c r="A452" s="535" t="s">
        <v>1445</v>
      </c>
      <c r="B452" s="535" t="s">
        <v>1446</v>
      </c>
      <c r="C452" s="2">
        <v>3047048.79</v>
      </c>
      <c r="D452" s="2">
        <v>0</v>
      </c>
      <c r="E452" s="2">
        <v>3047048.79</v>
      </c>
      <c r="F452" s="2">
        <v>4843978.1299999896</v>
      </c>
      <c r="G452" s="2">
        <v>6282834.7599999905</v>
      </c>
      <c r="H452" s="2">
        <v>1608192.1599999899</v>
      </c>
      <c r="I452" s="2">
        <v>0</v>
      </c>
      <c r="J452" s="2">
        <v>1608192.1599999899</v>
      </c>
      <c r="K452" s="519" t="str">
        <f t="shared" ref="K452:K515" si="7">A452</f>
        <v>6510990000</v>
      </c>
    </row>
    <row r="453" spans="1:11" x14ac:dyDescent="0.3">
      <c r="A453" s="535" t="s">
        <v>1447</v>
      </c>
      <c r="B453" s="535" t="s">
        <v>1448</v>
      </c>
      <c r="C453" s="2">
        <v>0</v>
      </c>
      <c r="D453" s="2">
        <v>0</v>
      </c>
      <c r="E453" s="2">
        <v>0</v>
      </c>
      <c r="F453" s="2">
        <v>319905.88</v>
      </c>
      <c r="G453" s="2">
        <v>639811.76</v>
      </c>
      <c r="H453" s="2">
        <v>0</v>
      </c>
      <c r="I453" s="2">
        <v>-319905.88</v>
      </c>
      <c r="J453" s="2">
        <v>-319905.88</v>
      </c>
      <c r="K453" s="519" t="str">
        <f t="shared" si="7"/>
        <v>7135000000</v>
      </c>
    </row>
    <row r="454" spans="1:11" x14ac:dyDescent="0.3">
      <c r="A454" s="535" t="s">
        <v>69</v>
      </c>
      <c r="B454" s="535" t="s">
        <v>1449</v>
      </c>
      <c r="C454" s="2">
        <v>0</v>
      </c>
      <c r="D454" s="2">
        <v>0</v>
      </c>
      <c r="E454" s="2">
        <v>0</v>
      </c>
      <c r="F454" s="2">
        <v>3757396.00999999</v>
      </c>
      <c r="G454" s="2">
        <v>2760762.1099999901</v>
      </c>
      <c r="H454" s="2">
        <v>996633.9</v>
      </c>
      <c r="I454" s="2">
        <v>0</v>
      </c>
      <c r="J454" s="2">
        <v>996633.9</v>
      </c>
      <c r="K454" s="519" t="str">
        <f t="shared" si="7"/>
        <v>7139090005</v>
      </c>
    </row>
    <row r="455" spans="1:11" x14ac:dyDescent="0.3">
      <c r="A455" s="535" t="s">
        <v>1450</v>
      </c>
      <c r="B455" s="535" t="s">
        <v>1451</v>
      </c>
      <c r="C455" s="2">
        <v>0</v>
      </c>
      <c r="D455" s="2">
        <v>0</v>
      </c>
      <c r="E455" s="2">
        <v>0</v>
      </c>
      <c r="F455" s="2">
        <v>6974589.8200000003</v>
      </c>
      <c r="G455" s="2">
        <v>176222296.91</v>
      </c>
      <c r="H455" s="2">
        <v>0</v>
      </c>
      <c r="I455" s="2">
        <v>-169247707.09</v>
      </c>
      <c r="J455" s="2">
        <v>-169247707.09</v>
      </c>
      <c r="K455" s="519" t="str">
        <f t="shared" si="7"/>
        <v>7139900000</v>
      </c>
    </row>
    <row r="456" spans="1:11" x14ac:dyDescent="0.3">
      <c r="A456" s="535" t="s">
        <v>70</v>
      </c>
      <c r="B456" s="535" t="s">
        <v>1701</v>
      </c>
      <c r="C456" s="2">
        <v>0</v>
      </c>
      <c r="D456" s="2">
        <v>0</v>
      </c>
      <c r="E456" s="2">
        <v>0</v>
      </c>
      <c r="F456" s="2">
        <v>3566000</v>
      </c>
      <c r="G456" s="2">
        <v>2158000</v>
      </c>
      <c r="H456" s="2">
        <v>1408000</v>
      </c>
      <c r="I456" s="2">
        <v>0</v>
      </c>
      <c r="J456" s="2">
        <v>1408000</v>
      </c>
      <c r="K456" s="519" t="str">
        <f t="shared" si="7"/>
        <v>7139900005</v>
      </c>
    </row>
    <row r="457" spans="1:11" x14ac:dyDescent="0.3">
      <c r="A457" s="535" t="s">
        <v>71</v>
      </c>
      <c r="B457" s="535" t="s">
        <v>1451</v>
      </c>
      <c r="C457" s="2">
        <v>0</v>
      </c>
      <c r="D457" s="2">
        <v>0</v>
      </c>
      <c r="E457" s="2">
        <v>0</v>
      </c>
      <c r="F457" s="2">
        <v>0</v>
      </c>
      <c r="G457" s="2">
        <v>144222.17000000001</v>
      </c>
      <c r="H457" s="2">
        <v>0</v>
      </c>
      <c r="I457" s="2">
        <v>-144222.17000000001</v>
      </c>
      <c r="J457" s="2">
        <v>-144222.17000000001</v>
      </c>
      <c r="K457" s="519" t="str">
        <f t="shared" si="7"/>
        <v>7139900009</v>
      </c>
    </row>
    <row r="458" spans="1:11" x14ac:dyDescent="0.3">
      <c r="A458" s="535" t="s">
        <v>1452</v>
      </c>
      <c r="B458" s="535" t="s">
        <v>1453</v>
      </c>
      <c r="C458" s="2">
        <v>0</v>
      </c>
      <c r="D458" s="2">
        <v>0</v>
      </c>
      <c r="E458" s="2">
        <v>0</v>
      </c>
      <c r="F458" s="2">
        <v>1237.1500000000001</v>
      </c>
      <c r="G458" s="2">
        <v>53930.75</v>
      </c>
      <c r="H458" s="2">
        <v>0</v>
      </c>
      <c r="I458" s="2">
        <v>-52693.599999999897</v>
      </c>
      <c r="J458" s="2">
        <v>-52693.599999999897</v>
      </c>
      <c r="K458" s="519" t="str">
        <f t="shared" si="7"/>
        <v>7148900000</v>
      </c>
    </row>
    <row r="459" spans="1:11" x14ac:dyDescent="0.3">
      <c r="A459" s="535" t="s">
        <v>72</v>
      </c>
      <c r="B459" s="535" t="s">
        <v>1454</v>
      </c>
      <c r="C459" s="2">
        <v>0</v>
      </c>
      <c r="D459" s="2">
        <v>0</v>
      </c>
      <c r="E459" s="2">
        <v>0</v>
      </c>
      <c r="F459" s="2">
        <v>1407327.78</v>
      </c>
      <c r="G459" s="2">
        <v>2861074.35</v>
      </c>
      <c r="H459" s="2">
        <v>0</v>
      </c>
      <c r="I459" s="2">
        <v>-1453746.57</v>
      </c>
      <c r="J459" s="2">
        <v>-1453746.57</v>
      </c>
      <c r="K459" s="519" t="str">
        <f t="shared" si="7"/>
        <v>7239090005</v>
      </c>
    </row>
    <row r="460" spans="1:11" x14ac:dyDescent="0.3">
      <c r="A460" s="535" t="s">
        <v>1455</v>
      </c>
      <c r="B460" s="535" t="s">
        <v>1456</v>
      </c>
      <c r="C460" s="2">
        <v>0</v>
      </c>
      <c r="D460" s="2">
        <v>0</v>
      </c>
      <c r="E460" s="2">
        <v>0</v>
      </c>
      <c r="F460" s="2">
        <v>145894569.88</v>
      </c>
      <c r="G460" s="2">
        <v>885321.93</v>
      </c>
      <c r="H460" s="2">
        <v>145009247.949999</v>
      </c>
      <c r="I460" s="2">
        <v>0</v>
      </c>
      <c r="J460" s="2">
        <v>145009247.949999</v>
      </c>
      <c r="K460" s="519" t="str">
        <f t="shared" si="7"/>
        <v>7239900000</v>
      </c>
    </row>
    <row r="461" spans="1:11" x14ac:dyDescent="0.3">
      <c r="A461" s="535" t="s">
        <v>1457</v>
      </c>
      <c r="B461" s="535" t="s">
        <v>1458</v>
      </c>
      <c r="C461" s="2">
        <v>0</v>
      </c>
      <c r="D461" s="2">
        <v>0</v>
      </c>
      <c r="E461" s="2">
        <v>0</v>
      </c>
      <c r="F461" s="2">
        <v>50979.129999999903</v>
      </c>
      <c r="G461" s="2">
        <v>0</v>
      </c>
      <c r="H461" s="2">
        <v>50979.129999999903</v>
      </c>
      <c r="I461" s="2">
        <v>0</v>
      </c>
      <c r="J461" s="2">
        <v>50979.129999999903</v>
      </c>
      <c r="K461" s="519" t="str">
        <f t="shared" si="7"/>
        <v>7246500000</v>
      </c>
    </row>
    <row r="462" spans="1:11" x14ac:dyDescent="0.3">
      <c r="A462" s="535" t="s">
        <v>1459</v>
      </c>
      <c r="B462" s="535" t="s">
        <v>1460</v>
      </c>
      <c r="C462" s="2">
        <v>0</v>
      </c>
      <c r="D462" s="2">
        <v>0</v>
      </c>
      <c r="E462" s="2">
        <v>0</v>
      </c>
      <c r="F462" s="2">
        <v>20299857.32</v>
      </c>
      <c r="G462" s="2">
        <v>4038723.8599999901</v>
      </c>
      <c r="H462" s="2">
        <v>16261133.460000001</v>
      </c>
      <c r="I462" s="2">
        <v>0</v>
      </c>
      <c r="J462" s="2">
        <v>16261133.460000001</v>
      </c>
      <c r="K462" s="519" t="str">
        <f t="shared" si="7"/>
        <v>7270000000</v>
      </c>
    </row>
    <row r="463" spans="1:11" x14ac:dyDescent="0.3">
      <c r="A463" s="535" t="s">
        <v>1461</v>
      </c>
      <c r="B463" s="535" t="s">
        <v>1462</v>
      </c>
      <c r="C463" s="2">
        <v>0</v>
      </c>
      <c r="D463" s="2">
        <v>0</v>
      </c>
      <c r="E463" s="2">
        <v>0</v>
      </c>
      <c r="F463" s="2">
        <v>0.08</v>
      </c>
      <c r="G463" s="2">
        <v>2.8999999999999901</v>
      </c>
      <c r="H463" s="2">
        <v>0</v>
      </c>
      <c r="I463" s="2">
        <v>-2.8199999999999901</v>
      </c>
      <c r="J463" s="2">
        <v>-2.8199999999999901</v>
      </c>
      <c r="K463" s="519" t="str">
        <f t="shared" si="7"/>
        <v>7500000050</v>
      </c>
    </row>
    <row r="464" spans="1:11" x14ac:dyDescent="0.3">
      <c r="A464" s="535" t="s">
        <v>1863</v>
      </c>
      <c r="B464" s="535" t="s">
        <v>1864</v>
      </c>
      <c r="C464" s="2">
        <v>0</v>
      </c>
      <c r="D464" s="2">
        <v>0</v>
      </c>
      <c r="E464" s="2">
        <v>0</v>
      </c>
      <c r="F464" s="2">
        <v>5550.9099999999899</v>
      </c>
      <c r="G464" s="2">
        <v>5550.9099999999899</v>
      </c>
      <c r="H464" s="2">
        <v>0</v>
      </c>
      <c r="I464" s="2">
        <v>0</v>
      </c>
      <c r="J464" s="2">
        <v>0</v>
      </c>
      <c r="K464" s="519" t="str">
        <f t="shared" si="7"/>
        <v>7500001050</v>
      </c>
    </row>
    <row r="465" spans="1:11" x14ac:dyDescent="0.3">
      <c r="A465" s="535" t="s">
        <v>1881</v>
      </c>
      <c r="B465" s="535" t="s">
        <v>1971</v>
      </c>
      <c r="C465" s="2">
        <v>0</v>
      </c>
      <c r="D465" s="2">
        <v>0</v>
      </c>
      <c r="E465" s="2">
        <v>0</v>
      </c>
      <c r="F465" s="2">
        <v>0</v>
      </c>
      <c r="G465" s="2">
        <v>314.61</v>
      </c>
      <c r="H465" s="2">
        <v>0</v>
      </c>
      <c r="I465" s="2">
        <v>-314.61</v>
      </c>
      <c r="J465" s="2">
        <v>-314.61</v>
      </c>
      <c r="K465" s="519" t="str">
        <f t="shared" si="7"/>
        <v>7500120059</v>
      </c>
    </row>
    <row r="466" spans="1:11" x14ac:dyDescent="0.3">
      <c r="A466" s="535" t="s">
        <v>1463</v>
      </c>
      <c r="B466" s="535" t="s">
        <v>1464</v>
      </c>
      <c r="C466" s="2">
        <v>0</v>
      </c>
      <c r="D466" s="2">
        <v>0</v>
      </c>
      <c r="E466" s="2">
        <v>0</v>
      </c>
      <c r="F466" s="2">
        <v>15974.54</v>
      </c>
      <c r="G466" s="2">
        <v>29345.029999999901</v>
      </c>
      <c r="H466" s="2">
        <v>0</v>
      </c>
      <c r="I466" s="2">
        <v>-13370.49</v>
      </c>
      <c r="J466" s="2">
        <v>-13370.49</v>
      </c>
      <c r="K466" s="519" t="str">
        <f t="shared" si="7"/>
        <v>7500170000</v>
      </c>
    </row>
    <row r="467" spans="1:11" x14ac:dyDescent="0.3">
      <c r="A467" s="535" t="s">
        <v>73</v>
      </c>
      <c r="B467" s="535" t="s">
        <v>1464</v>
      </c>
      <c r="C467" s="2">
        <v>0</v>
      </c>
      <c r="D467" s="2">
        <v>0</v>
      </c>
      <c r="E467" s="2">
        <v>0</v>
      </c>
      <c r="F467" s="2">
        <v>21663.82</v>
      </c>
      <c r="G467" s="2">
        <v>23285.619999999901</v>
      </c>
      <c r="H467" s="2">
        <v>0</v>
      </c>
      <c r="I467" s="2">
        <v>-1621.8</v>
      </c>
      <c r="J467" s="2">
        <v>-1621.8</v>
      </c>
      <c r="K467" s="519" t="str">
        <f t="shared" si="7"/>
        <v>7500170009</v>
      </c>
    </row>
    <row r="468" spans="1:11" x14ac:dyDescent="0.3">
      <c r="A468" s="535" t="s">
        <v>1802</v>
      </c>
      <c r="B468" s="535" t="s">
        <v>1768</v>
      </c>
      <c r="C468" s="2">
        <v>0</v>
      </c>
      <c r="D468" s="2">
        <v>0</v>
      </c>
      <c r="E468" s="2">
        <v>0</v>
      </c>
      <c r="F468" s="2">
        <v>0</v>
      </c>
      <c r="G468" s="2">
        <v>2394.7600000000002</v>
      </c>
      <c r="H468" s="2">
        <v>0</v>
      </c>
      <c r="I468" s="2">
        <v>-2394.7600000000002</v>
      </c>
      <c r="J468" s="2">
        <v>-2394.7600000000002</v>
      </c>
      <c r="K468" s="519" t="str">
        <f t="shared" si="7"/>
        <v>7500170100</v>
      </c>
    </row>
    <row r="469" spans="1:11" x14ac:dyDescent="0.3">
      <c r="A469" s="535" t="s">
        <v>74</v>
      </c>
      <c r="B469" s="535" t="s">
        <v>1768</v>
      </c>
      <c r="C469" s="2">
        <v>0</v>
      </c>
      <c r="D469" s="2">
        <v>0</v>
      </c>
      <c r="E469" s="2">
        <v>0</v>
      </c>
      <c r="F469" s="2">
        <v>2394.7600000000002</v>
      </c>
      <c r="G469" s="2">
        <v>2676.15</v>
      </c>
      <c r="H469" s="2">
        <v>0</v>
      </c>
      <c r="I469" s="2">
        <v>-281.38999999999902</v>
      </c>
      <c r="J469" s="2">
        <v>-281.38999999999902</v>
      </c>
      <c r="K469" s="519" t="str">
        <f t="shared" si="7"/>
        <v>7500170109</v>
      </c>
    </row>
    <row r="470" spans="1:11" x14ac:dyDescent="0.3">
      <c r="A470" s="535" t="s">
        <v>1919</v>
      </c>
      <c r="B470" s="535" t="s">
        <v>1920</v>
      </c>
      <c r="C470" s="2">
        <v>0</v>
      </c>
      <c r="D470" s="2">
        <v>0</v>
      </c>
      <c r="E470" s="2">
        <v>0</v>
      </c>
      <c r="F470" s="2">
        <v>0</v>
      </c>
      <c r="G470" s="2">
        <v>549.21</v>
      </c>
      <c r="H470" s="2">
        <v>0</v>
      </c>
      <c r="I470" s="2">
        <v>-549.21</v>
      </c>
      <c r="J470" s="2">
        <v>-549.21</v>
      </c>
      <c r="K470" s="519" t="str">
        <f t="shared" si="7"/>
        <v>7500199000</v>
      </c>
    </row>
    <row r="471" spans="1:11" x14ac:dyDescent="0.3">
      <c r="A471" s="535" t="s">
        <v>328</v>
      </c>
      <c r="B471" s="535" t="s">
        <v>1465</v>
      </c>
      <c r="C471" s="2">
        <v>0</v>
      </c>
      <c r="D471" s="2">
        <v>0</v>
      </c>
      <c r="E471" s="2">
        <v>0</v>
      </c>
      <c r="F471" s="2">
        <v>0</v>
      </c>
      <c r="G471" s="2">
        <v>74</v>
      </c>
      <c r="H471" s="2">
        <v>0</v>
      </c>
      <c r="I471" s="2">
        <v>-74</v>
      </c>
      <c r="J471" s="2">
        <v>-74</v>
      </c>
      <c r="K471" s="519" t="str">
        <f t="shared" si="7"/>
        <v>7501090059</v>
      </c>
    </row>
    <row r="472" spans="1:11" x14ac:dyDescent="0.3">
      <c r="A472" s="535" t="s">
        <v>75</v>
      </c>
      <c r="B472" s="535" t="s">
        <v>1466</v>
      </c>
      <c r="C472" s="2">
        <v>0</v>
      </c>
      <c r="D472" s="2">
        <v>0</v>
      </c>
      <c r="E472" s="2">
        <v>0</v>
      </c>
      <c r="F472" s="2">
        <v>2.62</v>
      </c>
      <c r="G472" s="2">
        <v>0</v>
      </c>
      <c r="H472" s="2">
        <v>2.62</v>
      </c>
      <c r="I472" s="2">
        <v>0</v>
      </c>
      <c r="J472" s="2">
        <v>2.62</v>
      </c>
      <c r="K472" s="519" t="str">
        <f t="shared" si="7"/>
        <v>7530120059</v>
      </c>
    </row>
    <row r="473" spans="1:11" x14ac:dyDescent="0.3">
      <c r="A473" s="535" t="s">
        <v>76</v>
      </c>
      <c r="B473" s="535" t="s">
        <v>1952</v>
      </c>
      <c r="C473" s="2">
        <v>0</v>
      </c>
      <c r="D473" s="2">
        <v>0</v>
      </c>
      <c r="E473" s="2">
        <v>0</v>
      </c>
      <c r="F473" s="2">
        <v>0</v>
      </c>
      <c r="G473" s="2">
        <v>3.6899999999999902</v>
      </c>
      <c r="H473" s="2">
        <v>0</v>
      </c>
      <c r="I473" s="2">
        <v>-3.6899999999999902</v>
      </c>
      <c r="J473" s="2">
        <v>-3.6899999999999902</v>
      </c>
      <c r="K473" s="519" t="str">
        <f t="shared" si="7"/>
        <v>7530670059</v>
      </c>
    </row>
    <row r="474" spans="1:11" x14ac:dyDescent="0.3">
      <c r="A474" s="535" t="s">
        <v>1467</v>
      </c>
      <c r="B474" s="535" t="s">
        <v>1468</v>
      </c>
      <c r="C474" s="2">
        <v>0</v>
      </c>
      <c r="D474" s="2">
        <v>0</v>
      </c>
      <c r="E474" s="2">
        <v>0</v>
      </c>
      <c r="F474" s="2">
        <v>628.83000000000004</v>
      </c>
      <c r="G474" s="2">
        <v>2610.6399999999899</v>
      </c>
      <c r="H474" s="2">
        <v>0</v>
      </c>
      <c r="I474" s="2">
        <v>-1981.8099999999899</v>
      </c>
      <c r="J474" s="2">
        <v>-1981.8099999999899</v>
      </c>
      <c r="K474" s="519" t="str">
        <f t="shared" si="7"/>
        <v>7530699050</v>
      </c>
    </row>
    <row r="475" spans="1:11" x14ac:dyDescent="0.3">
      <c r="A475" s="535" t="s">
        <v>1469</v>
      </c>
      <c r="B475" s="535" t="s">
        <v>1470</v>
      </c>
      <c r="C475" s="2">
        <v>0</v>
      </c>
      <c r="D475" s="2">
        <v>0</v>
      </c>
      <c r="E475" s="2">
        <v>0</v>
      </c>
      <c r="F475" s="2">
        <v>934.44</v>
      </c>
      <c r="G475" s="2">
        <v>0</v>
      </c>
      <c r="H475" s="2">
        <v>934.44</v>
      </c>
      <c r="I475" s="2">
        <v>0</v>
      </c>
      <c r="J475" s="2">
        <v>934.44</v>
      </c>
      <c r="K475" s="519" t="str">
        <f t="shared" si="7"/>
        <v>7550640000</v>
      </c>
    </row>
    <row r="476" spans="1:11" x14ac:dyDescent="0.3">
      <c r="A476" s="535" t="s">
        <v>79</v>
      </c>
      <c r="B476" s="535" t="s">
        <v>1470</v>
      </c>
      <c r="C476" s="2">
        <v>0</v>
      </c>
      <c r="D476" s="2">
        <v>0</v>
      </c>
      <c r="E476" s="2">
        <v>0</v>
      </c>
      <c r="F476" s="2">
        <v>304949.28999999899</v>
      </c>
      <c r="G476" s="2">
        <v>0</v>
      </c>
      <c r="H476" s="2">
        <v>304949.28999999899</v>
      </c>
      <c r="I476" s="2">
        <v>0</v>
      </c>
      <c r="J476" s="2">
        <v>304949.28999999899</v>
      </c>
      <c r="K476" s="519" t="str">
        <f t="shared" si="7"/>
        <v>7550640009</v>
      </c>
    </row>
    <row r="477" spans="1:11" x14ac:dyDescent="0.3">
      <c r="A477" s="535" t="s">
        <v>80</v>
      </c>
      <c r="B477" s="535" t="s">
        <v>1470</v>
      </c>
      <c r="C477" s="2">
        <v>0</v>
      </c>
      <c r="D477" s="2">
        <v>0</v>
      </c>
      <c r="E477" s="2">
        <v>0</v>
      </c>
      <c r="F477" s="2">
        <v>18229.810000000001</v>
      </c>
      <c r="G477" s="2">
        <v>0</v>
      </c>
      <c r="H477" s="2">
        <v>18229.810000000001</v>
      </c>
      <c r="I477" s="2">
        <v>0</v>
      </c>
      <c r="J477" s="2">
        <v>18229.810000000001</v>
      </c>
      <c r="K477" s="519" t="str">
        <f t="shared" si="7"/>
        <v>7550640059</v>
      </c>
    </row>
    <row r="478" spans="1:11" x14ac:dyDescent="0.3">
      <c r="A478" s="535" t="s">
        <v>1886</v>
      </c>
      <c r="B478" s="535" t="s">
        <v>1804</v>
      </c>
      <c r="C478" s="2">
        <v>0</v>
      </c>
      <c r="D478" s="2">
        <v>0</v>
      </c>
      <c r="E478" s="2">
        <v>0</v>
      </c>
      <c r="F478" s="2">
        <v>8828.5</v>
      </c>
      <c r="G478" s="2">
        <v>0</v>
      </c>
      <c r="H478" s="2">
        <v>8828.5</v>
      </c>
      <c r="I478" s="2">
        <v>0</v>
      </c>
      <c r="J478" s="2">
        <v>8828.5</v>
      </c>
      <c r="K478" s="519" t="str">
        <f t="shared" si="7"/>
        <v>7550654000</v>
      </c>
    </row>
    <row r="479" spans="1:11" x14ac:dyDescent="0.3">
      <c r="A479" s="535" t="s">
        <v>1803</v>
      </c>
      <c r="B479" s="535" t="s">
        <v>1804</v>
      </c>
      <c r="C479" s="2">
        <v>0</v>
      </c>
      <c r="D479" s="2">
        <v>0</v>
      </c>
      <c r="E479" s="2">
        <v>0</v>
      </c>
      <c r="F479" s="2">
        <v>8829.95999999999</v>
      </c>
      <c r="G479" s="2">
        <v>8829.95999999999</v>
      </c>
      <c r="H479" s="2">
        <v>0</v>
      </c>
      <c r="I479" s="2">
        <v>0</v>
      </c>
      <c r="J479" s="2">
        <v>0</v>
      </c>
      <c r="K479" s="519" t="str">
        <f t="shared" si="7"/>
        <v>7550654009</v>
      </c>
    </row>
    <row r="480" spans="1:11" x14ac:dyDescent="0.3">
      <c r="A480" s="535" t="s">
        <v>1471</v>
      </c>
      <c r="B480" s="535" t="s">
        <v>1472</v>
      </c>
      <c r="C480" s="2">
        <v>0</v>
      </c>
      <c r="D480" s="2">
        <v>0</v>
      </c>
      <c r="E480" s="2">
        <v>0</v>
      </c>
      <c r="F480" s="2">
        <v>221099.63</v>
      </c>
      <c r="G480" s="2">
        <v>13534.37</v>
      </c>
      <c r="H480" s="2">
        <v>207565.26</v>
      </c>
      <c r="I480" s="2">
        <v>0</v>
      </c>
      <c r="J480" s="2">
        <v>207565.26</v>
      </c>
      <c r="K480" s="519" t="str">
        <f t="shared" si="7"/>
        <v>7550656000</v>
      </c>
    </row>
    <row r="481" spans="1:11" x14ac:dyDescent="0.3">
      <c r="A481" s="535" t="s">
        <v>81</v>
      </c>
      <c r="B481" s="535" t="s">
        <v>1473</v>
      </c>
      <c r="C481" s="2">
        <v>0</v>
      </c>
      <c r="D481" s="2">
        <v>0</v>
      </c>
      <c r="E481" s="2">
        <v>0</v>
      </c>
      <c r="F481" s="2">
        <v>164902.47</v>
      </c>
      <c r="G481" s="2">
        <v>181894.739999999</v>
      </c>
      <c r="H481" s="2">
        <v>0</v>
      </c>
      <c r="I481" s="2">
        <v>-16992.27</v>
      </c>
      <c r="J481" s="2">
        <v>-16992.27</v>
      </c>
      <c r="K481" s="519" t="str">
        <f t="shared" si="7"/>
        <v>7550656009</v>
      </c>
    </row>
    <row r="482" spans="1:11" x14ac:dyDescent="0.3">
      <c r="A482" s="535" t="s">
        <v>1474</v>
      </c>
      <c r="B482" s="535" t="s">
        <v>1475</v>
      </c>
      <c r="C482" s="2">
        <v>0</v>
      </c>
      <c r="D482" s="2">
        <v>0</v>
      </c>
      <c r="E482" s="2">
        <v>0</v>
      </c>
      <c r="F482" s="2">
        <v>85848.669999999896</v>
      </c>
      <c r="G482" s="2">
        <v>14.8</v>
      </c>
      <c r="H482" s="2">
        <v>85833.869999999893</v>
      </c>
      <c r="I482" s="2">
        <v>0</v>
      </c>
      <c r="J482" s="2">
        <v>85833.869999999893</v>
      </c>
      <c r="K482" s="519" t="str">
        <f t="shared" si="7"/>
        <v>7550656100</v>
      </c>
    </row>
    <row r="483" spans="1:11" x14ac:dyDescent="0.3">
      <c r="A483" s="535" t="s">
        <v>82</v>
      </c>
      <c r="B483" s="535" t="s">
        <v>1475</v>
      </c>
      <c r="C483" s="2">
        <v>0</v>
      </c>
      <c r="D483" s="2">
        <v>0</v>
      </c>
      <c r="E483" s="2">
        <v>0</v>
      </c>
      <c r="F483" s="2">
        <v>34954.029999999897</v>
      </c>
      <c r="G483" s="2">
        <v>85841.27</v>
      </c>
      <c r="H483" s="2">
        <v>0</v>
      </c>
      <c r="I483" s="2">
        <v>-50887.239999999903</v>
      </c>
      <c r="J483" s="2">
        <v>-50887.239999999903</v>
      </c>
      <c r="K483" s="519" t="str">
        <f t="shared" si="7"/>
        <v>7550656109</v>
      </c>
    </row>
    <row r="484" spans="1:11" x14ac:dyDescent="0.3">
      <c r="A484" s="535" t="s">
        <v>1887</v>
      </c>
      <c r="B484" s="535" t="s">
        <v>1702</v>
      </c>
      <c r="C484" s="2">
        <v>0</v>
      </c>
      <c r="D484" s="2">
        <v>0</v>
      </c>
      <c r="E484" s="2">
        <v>0</v>
      </c>
      <c r="F484" s="2">
        <v>0.27</v>
      </c>
      <c r="G484" s="2">
        <v>0</v>
      </c>
      <c r="H484" s="2">
        <v>0.27</v>
      </c>
      <c r="I484" s="2">
        <v>0</v>
      </c>
      <c r="J484" s="2">
        <v>0.27</v>
      </c>
      <c r="K484" s="519" t="str">
        <f t="shared" si="7"/>
        <v>7550670050</v>
      </c>
    </row>
    <row r="485" spans="1:11" x14ac:dyDescent="0.3">
      <c r="A485" s="535" t="s">
        <v>269</v>
      </c>
      <c r="B485" s="535" t="s">
        <v>1702</v>
      </c>
      <c r="C485" s="2">
        <v>0</v>
      </c>
      <c r="D485" s="2">
        <v>0</v>
      </c>
      <c r="E485" s="2">
        <v>0</v>
      </c>
      <c r="F485" s="2">
        <v>0.27</v>
      </c>
      <c r="G485" s="2">
        <v>0.27</v>
      </c>
      <c r="H485" s="2">
        <v>0</v>
      </c>
      <c r="I485" s="2">
        <v>0</v>
      </c>
      <c r="J485" s="2">
        <v>0</v>
      </c>
      <c r="K485" s="519" t="str">
        <f t="shared" si="7"/>
        <v>7550670059</v>
      </c>
    </row>
    <row r="486" spans="1:11" x14ac:dyDescent="0.3">
      <c r="A486" s="535" t="s">
        <v>1476</v>
      </c>
      <c r="B486" s="535" t="s">
        <v>1477</v>
      </c>
      <c r="C486" s="2">
        <v>0</v>
      </c>
      <c r="D486" s="2">
        <v>0</v>
      </c>
      <c r="E486" s="2">
        <v>0</v>
      </c>
      <c r="F486" s="2">
        <v>1887.24</v>
      </c>
      <c r="G486" s="2">
        <v>0</v>
      </c>
      <c r="H486" s="2">
        <v>1887.24</v>
      </c>
      <c r="I486" s="2">
        <v>0</v>
      </c>
      <c r="J486" s="2">
        <v>1887.24</v>
      </c>
      <c r="K486" s="519" t="str">
        <f t="shared" si="7"/>
        <v>7550699050</v>
      </c>
    </row>
    <row r="487" spans="1:11" x14ac:dyDescent="0.3">
      <c r="A487" s="535" t="s">
        <v>83</v>
      </c>
      <c r="B487" s="535" t="s">
        <v>1477</v>
      </c>
      <c r="C487" s="2">
        <v>0</v>
      </c>
      <c r="D487" s="2">
        <v>0</v>
      </c>
      <c r="E487" s="2">
        <v>0</v>
      </c>
      <c r="F487" s="2">
        <v>39082.300000000003</v>
      </c>
      <c r="G487" s="2">
        <v>4665.0699999999897</v>
      </c>
      <c r="H487" s="2">
        <v>34417.230000000003</v>
      </c>
      <c r="I487" s="2">
        <v>0</v>
      </c>
      <c r="J487" s="2">
        <v>34417.230000000003</v>
      </c>
      <c r="K487" s="519" t="str">
        <f t="shared" si="7"/>
        <v>7550699059</v>
      </c>
    </row>
    <row r="488" spans="1:11" x14ac:dyDescent="0.3">
      <c r="A488" s="535" t="s">
        <v>84</v>
      </c>
      <c r="B488" s="535" t="s">
        <v>1478</v>
      </c>
      <c r="C488" s="2">
        <v>0</v>
      </c>
      <c r="D488" s="2">
        <v>0</v>
      </c>
      <c r="E488" s="2">
        <v>0</v>
      </c>
      <c r="F488" s="2">
        <v>5054</v>
      </c>
      <c r="G488" s="2">
        <v>1774.5899999999899</v>
      </c>
      <c r="H488" s="2">
        <v>3279.4099999999899</v>
      </c>
      <c r="I488" s="2">
        <v>0</v>
      </c>
      <c r="J488" s="2">
        <v>3279.4099999999899</v>
      </c>
      <c r="K488" s="519" t="str">
        <f t="shared" si="7"/>
        <v>7551090059</v>
      </c>
    </row>
    <row r="489" spans="1:11" x14ac:dyDescent="0.3">
      <c r="A489" s="535" t="s">
        <v>1479</v>
      </c>
      <c r="B489" s="535" t="s">
        <v>1480</v>
      </c>
      <c r="C489" s="2">
        <v>0</v>
      </c>
      <c r="D489" s="2">
        <v>0</v>
      </c>
      <c r="E489" s="2">
        <v>0</v>
      </c>
      <c r="F489" s="2">
        <v>48242.419999999896</v>
      </c>
      <c r="G489" s="2">
        <v>0</v>
      </c>
      <c r="H489" s="2">
        <v>48242.419999999896</v>
      </c>
      <c r="I489" s="2">
        <v>0</v>
      </c>
      <c r="J489" s="2">
        <v>48242.419999999896</v>
      </c>
      <c r="K489" s="519" t="str">
        <f t="shared" si="7"/>
        <v>7580001050</v>
      </c>
    </row>
    <row r="490" spans="1:11" x14ac:dyDescent="0.3">
      <c r="A490" s="535" t="s">
        <v>85</v>
      </c>
      <c r="B490" s="535" t="s">
        <v>1481</v>
      </c>
      <c r="C490" s="2">
        <v>0</v>
      </c>
      <c r="D490" s="2">
        <v>0</v>
      </c>
      <c r="E490" s="2">
        <v>0</v>
      </c>
      <c r="F490" s="2">
        <v>188507.73</v>
      </c>
      <c r="G490" s="2">
        <v>231416.25</v>
      </c>
      <c r="H490" s="2">
        <v>0</v>
      </c>
      <c r="I490" s="2">
        <v>-42908.519999999902</v>
      </c>
      <c r="J490" s="2">
        <v>-42908.519999999902</v>
      </c>
      <c r="K490" s="519" t="str">
        <f t="shared" si="7"/>
        <v>7580001059</v>
      </c>
    </row>
    <row r="491" spans="1:11" x14ac:dyDescent="0.3">
      <c r="A491" s="535" t="s">
        <v>1703</v>
      </c>
      <c r="B491" s="535" t="s">
        <v>1704</v>
      </c>
      <c r="C491" s="2">
        <v>0</v>
      </c>
      <c r="D491" s="2">
        <v>0</v>
      </c>
      <c r="E491" s="2">
        <v>0</v>
      </c>
      <c r="F491" s="2">
        <v>1949.98</v>
      </c>
      <c r="G491" s="2">
        <v>0</v>
      </c>
      <c r="H491" s="2">
        <v>1949.98</v>
      </c>
      <c r="I491" s="2">
        <v>0</v>
      </c>
      <c r="J491" s="2">
        <v>1949.98</v>
      </c>
      <c r="K491" s="519" t="str">
        <f t="shared" si="7"/>
        <v>7580670050</v>
      </c>
    </row>
    <row r="492" spans="1:11" x14ac:dyDescent="0.3">
      <c r="A492" s="535" t="s">
        <v>1482</v>
      </c>
      <c r="B492" s="535" t="s">
        <v>1483</v>
      </c>
      <c r="C492" s="2">
        <v>0</v>
      </c>
      <c r="D492" s="2">
        <v>0</v>
      </c>
      <c r="E492" s="2">
        <v>0</v>
      </c>
      <c r="F492" s="2">
        <v>314.39999999999901</v>
      </c>
      <c r="G492" s="2">
        <v>0</v>
      </c>
      <c r="H492" s="2">
        <v>314.39999999999901</v>
      </c>
      <c r="I492" s="2">
        <v>0</v>
      </c>
      <c r="J492" s="2">
        <v>314.39999999999901</v>
      </c>
      <c r="K492" s="519" t="str">
        <f t="shared" si="7"/>
        <v>7590696000</v>
      </c>
    </row>
    <row r="493" spans="1:11" x14ac:dyDescent="0.3">
      <c r="A493" s="535" t="s">
        <v>90</v>
      </c>
      <c r="B493" s="535" t="s">
        <v>1769</v>
      </c>
      <c r="C493" s="2">
        <v>0</v>
      </c>
      <c r="D493" s="2">
        <v>0</v>
      </c>
      <c r="E493" s="2">
        <v>0</v>
      </c>
      <c r="F493" s="2">
        <v>162640</v>
      </c>
      <c r="G493" s="2">
        <v>0</v>
      </c>
      <c r="H493" s="2">
        <v>162640</v>
      </c>
      <c r="I493" s="2">
        <v>0</v>
      </c>
      <c r="J493" s="2">
        <v>162640</v>
      </c>
      <c r="K493" s="519" t="str">
        <f t="shared" si="7"/>
        <v>7591090159</v>
      </c>
    </row>
    <row r="494" spans="1:11" x14ac:dyDescent="0.3">
      <c r="A494" s="535" t="s">
        <v>91</v>
      </c>
      <c r="B494" s="535" t="s">
        <v>1770</v>
      </c>
      <c r="C494" s="2">
        <v>0</v>
      </c>
      <c r="D494" s="2">
        <v>0</v>
      </c>
      <c r="E494" s="2">
        <v>0</v>
      </c>
      <c r="F494" s="2">
        <v>638681</v>
      </c>
      <c r="G494" s="2">
        <v>0</v>
      </c>
      <c r="H494" s="2">
        <v>638681</v>
      </c>
      <c r="I494" s="2">
        <v>0</v>
      </c>
      <c r="J494" s="2">
        <v>638681</v>
      </c>
      <c r="K494" s="519" t="str">
        <f t="shared" si="7"/>
        <v>7591090259</v>
      </c>
    </row>
    <row r="495" spans="1:11" x14ac:dyDescent="0.3">
      <c r="A495" s="535" t="s">
        <v>1484</v>
      </c>
      <c r="B495" s="535" t="s">
        <v>1485</v>
      </c>
      <c r="C495" s="2">
        <v>0</v>
      </c>
      <c r="D495" s="2">
        <v>0</v>
      </c>
      <c r="E495" s="2">
        <v>0</v>
      </c>
      <c r="F495" s="2">
        <v>291.77999999999901</v>
      </c>
      <c r="G495" s="2">
        <v>0</v>
      </c>
      <c r="H495" s="2">
        <v>291.77999999999901</v>
      </c>
      <c r="I495" s="2">
        <v>0</v>
      </c>
      <c r="J495" s="2">
        <v>291.77999999999901</v>
      </c>
      <c r="K495" s="519" t="str">
        <f t="shared" si="7"/>
        <v>7591099050</v>
      </c>
    </row>
    <row r="496" spans="1:11" x14ac:dyDescent="0.3">
      <c r="A496" s="535" t="s">
        <v>92</v>
      </c>
      <c r="B496" s="535" t="s">
        <v>1486</v>
      </c>
      <c r="C496" s="2">
        <v>0</v>
      </c>
      <c r="D496" s="2">
        <v>0</v>
      </c>
      <c r="E496" s="2">
        <v>0</v>
      </c>
      <c r="F496" s="2">
        <v>0</v>
      </c>
      <c r="G496" s="2">
        <v>2080.3099999999899</v>
      </c>
      <c r="H496" s="2">
        <v>0</v>
      </c>
      <c r="I496" s="2">
        <v>-2080.3099999999899</v>
      </c>
      <c r="J496" s="2">
        <v>-2080.3099999999899</v>
      </c>
      <c r="K496" s="519" t="str">
        <f t="shared" si="7"/>
        <v>7630501009</v>
      </c>
    </row>
    <row r="497" spans="1:11" x14ac:dyDescent="0.3">
      <c r="A497" s="535" t="s">
        <v>93</v>
      </c>
      <c r="B497" s="535" t="s">
        <v>1837</v>
      </c>
      <c r="C497" s="2">
        <v>0</v>
      </c>
      <c r="D497" s="2">
        <v>0</v>
      </c>
      <c r="E497" s="2">
        <v>0</v>
      </c>
      <c r="F497" s="2">
        <v>0</v>
      </c>
      <c r="G497" s="2">
        <v>1338.73</v>
      </c>
      <c r="H497" s="2">
        <v>0</v>
      </c>
      <c r="I497" s="2">
        <v>-1338.73</v>
      </c>
      <c r="J497" s="2">
        <v>-1338.73</v>
      </c>
      <c r="K497" s="519" t="str">
        <f t="shared" si="7"/>
        <v>7630529009</v>
      </c>
    </row>
    <row r="498" spans="1:11" x14ac:dyDescent="0.3">
      <c r="A498" s="535" t="s">
        <v>1487</v>
      </c>
      <c r="B498" s="535" t="s">
        <v>1488</v>
      </c>
      <c r="C498" s="2">
        <v>0</v>
      </c>
      <c r="D498" s="2">
        <v>0</v>
      </c>
      <c r="E498" s="2">
        <v>0</v>
      </c>
      <c r="F498" s="2">
        <v>0</v>
      </c>
      <c r="G498" s="2">
        <v>21941.56</v>
      </c>
      <c r="H498" s="2">
        <v>0</v>
      </c>
      <c r="I498" s="2">
        <v>-21941.56</v>
      </c>
      <c r="J498" s="2">
        <v>-21941.56</v>
      </c>
      <c r="K498" s="519" t="str">
        <f t="shared" si="7"/>
        <v>7640804000</v>
      </c>
    </row>
    <row r="499" spans="1:11" x14ac:dyDescent="0.3">
      <c r="A499" s="535" t="s">
        <v>1865</v>
      </c>
      <c r="B499" s="535" t="s">
        <v>1866</v>
      </c>
      <c r="C499" s="2">
        <v>0</v>
      </c>
      <c r="D499" s="2">
        <v>0</v>
      </c>
      <c r="E499" s="2">
        <v>0</v>
      </c>
      <c r="F499" s="2">
        <v>0</v>
      </c>
      <c r="G499" s="2">
        <v>1215</v>
      </c>
      <c r="H499" s="2">
        <v>0</v>
      </c>
      <c r="I499" s="2">
        <v>-1215</v>
      </c>
      <c r="J499" s="2">
        <v>-1215</v>
      </c>
      <c r="K499" s="519" t="str">
        <f t="shared" si="7"/>
        <v>7640900000</v>
      </c>
    </row>
    <row r="500" spans="1:11" x14ac:dyDescent="0.3">
      <c r="A500" s="535" t="s">
        <v>1910</v>
      </c>
      <c r="B500" s="535" t="s">
        <v>1911</v>
      </c>
      <c r="C500" s="2">
        <v>0</v>
      </c>
      <c r="D500" s="2">
        <v>0</v>
      </c>
      <c r="E500" s="2">
        <v>0</v>
      </c>
      <c r="F500" s="2">
        <v>0</v>
      </c>
      <c r="G500" s="2">
        <v>11462.129999999899</v>
      </c>
      <c r="H500" s="2">
        <v>0</v>
      </c>
      <c r="I500" s="2">
        <v>-11462.129999999899</v>
      </c>
      <c r="J500" s="2">
        <v>-11462.129999999899</v>
      </c>
      <c r="K500" s="519" t="str">
        <f t="shared" si="7"/>
        <v>7640901000</v>
      </c>
    </row>
    <row r="501" spans="1:11" x14ac:dyDescent="0.3">
      <c r="A501" s="535" t="s">
        <v>1489</v>
      </c>
      <c r="B501" s="535" t="s">
        <v>1490</v>
      </c>
      <c r="C501" s="2">
        <v>0</v>
      </c>
      <c r="D501" s="2">
        <v>0</v>
      </c>
      <c r="E501" s="2">
        <v>0</v>
      </c>
      <c r="F501" s="2">
        <v>22994.47</v>
      </c>
      <c r="G501" s="2">
        <v>54520.949999999903</v>
      </c>
      <c r="H501" s="2">
        <v>0</v>
      </c>
      <c r="I501" s="2">
        <v>-31526.48</v>
      </c>
      <c r="J501" s="2">
        <v>-31526.48</v>
      </c>
      <c r="K501" s="519" t="str">
        <f t="shared" si="7"/>
        <v>7640909000</v>
      </c>
    </row>
    <row r="502" spans="1:11" x14ac:dyDescent="0.3">
      <c r="A502" s="535" t="s">
        <v>1705</v>
      </c>
      <c r="B502" s="535" t="s">
        <v>1706</v>
      </c>
      <c r="C502" s="2">
        <v>0</v>
      </c>
      <c r="D502" s="2">
        <v>0</v>
      </c>
      <c r="E502" s="2">
        <v>0</v>
      </c>
      <c r="F502" s="2">
        <v>1235.8699999999899</v>
      </c>
      <c r="G502" s="2">
        <v>28639.82</v>
      </c>
      <c r="H502" s="2">
        <v>0</v>
      </c>
      <c r="I502" s="2">
        <v>-27403.95</v>
      </c>
      <c r="J502" s="2">
        <v>-27403.95</v>
      </c>
      <c r="K502" s="519" t="str">
        <f t="shared" si="7"/>
        <v>7640919000</v>
      </c>
    </row>
    <row r="503" spans="1:11" x14ac:dyDescent="0.3">
      <c r="A503" s="535" t="s">
        <v>1707</v>
      </c>
      <c r="B503" s="535" t="s">
        <v>1706</v>
      </c>
      <c r="C503" s="2">
        <v>0</v>
      </c>
      <c r="D503" s="2">
        <v>0</v>
      </c>
      <c r="E503" s="2">
        <v>0</v>
      </c>
      <c r="F503" s="2">
        <v>4785.9899999999898</v>
      </c>
      <c r="G503" s="2">
        <v>9547.2800000000007</v>
      </c>
      <c r="H503" s="2">
        <v>0</v>
      </c>
      <c r="I503" s="2">
        <v>-4761.29</v>
      </c>
      <c r="J503" s="2">
        <v>-4761.29</v>
      </c>
      <c r="K503" s="519" t="str">
        <f t="shared" si="7"/>
        <v>7640919009</v>
      </c>
    </row>
    <row r="504" spans="1:11" x14ac:dyDescent="0.3">
      <c r="A504" s="535" t="s">
        <v>1921</v>
      </c>
      <c r="B504" s="535" t="s">
        <v>1922</v>
      </c>
      <c r="C504" s="2">
        <v>0</v>
      </c>
      <c r="D504" s="2">
        <v>0</v>
      </c>
      <c r="E504" s="2">
        <v>0</v>
      </c>
      <c r="F504" s="2">
        <v>0</v>
      </c>
      <c r="G504" s="2">
        <v>11482.059999999899</v>
      </c>
      <c r="H504" s="2">
        <v>0</v>
      </c>
      <c r="I504" s="2">
        <v>-11482.059999999899</v>
      </c>
      <c r="J504" s="2">
        <v>-11482.059999999899</v>
      </c>
      <c r="K504" s="519" t="str">
        <f t="shared" si="7"/>
        <v>7641040000</v>
      </c>
    </row>
    <row r="505" spans="1:11" x14ac:dyDescent="0.3">
      <c r="A505" s="535" t="s">
        <v>1491</v>
      </c>
      <c r="B505" s="535" t="s">
        <v>1492</v>
      </c>
      <c r="C505" s="2">
        <v>0</v>
      </c>
      <c r="D505" s="2">
        <v>0</v>
      </c>
      <c r="E505" s="2">
        <v>0</v>
      </c>
      <c r="F505" s="2">
        <v>199846</v>
      </c>
      <c r="G505" s="2">
        <v>227514.2</v>
      </c>
      <c r="H505" s="2">
        <v>0</v>
      </c>
      <c r="I505" s="2">
        <v>-27668.2</v>
      </c>
      <c r="J505" s="2">
        <v>-27668.2</v>
      </c>
      <c r="K505" s="519" t="str">
        <f t="shared" si="7"/>
        <v>7649910000</v>
      </c>
    </row>
    <row r="506" spans="1:11" x14ac:dyDescent="0.3">
      <c r="A506" s="535" t="s">
        <v>1493</v>
      </c>
      <c r="B506" s="535" t="s">
        <v>1494</v>
      </c>
      <c r="C506" s="2">
        <v>0</v>
      </c>
      <c r="D506" s="2">
        <v>0</v>
      </c>
      <c r="E506" s="2">
        <v>0</v>
      </c>
      <c r="F506" s="2">
        <v>0.1</v>
      </c>
      <c r="G506" s="2">
        <v>39.450000000000003</v>
      </c>
      <c r="H506" s="2">
        <v>0</v>
      </c>
      <c r="I506" s="2">
        <v>-39.35</v>
      </c>
      <c r="J506" s="2">
        <v>-39.35</v>
      </c>
      <c r="K506" s="519" t="str">
        <f t="shared" si="7"/>
        <v>7649990000</v>
      </c>
    </row>
    <row r="507" spans="1:11" x14ac:dyDescent="0.3">
      <c r="A507" s="535" t="s">
        <v>1708</v>
      </c>
      <c r="B507" s="535" t="s">
        <v>1709</v>
      </c>
      <c r="C507" s="2">
        <v>0</v>
      </c>
      <c r="D507" s="2">
        <v>0</v>
      </c>
      <c r="E507" s="2">
        <v>0</v>
      </c>
      <c r="F507" s="2">
        <v>34098.089999999902</v>
      </c>
      <c r="G507" s="2">
        <v>170096.75</v>
      </c>
      <c r="H507" s="2">
        <v>0</v>
      </c>
      <c r="I507" s="2">
        <v>-135998.66</v>
      </c>
      <c r="J507" s="2">
        <v>-135998.66</v>
      </c>
      <c r="K507" s="519" t="str">
        <f t="shared" si="7"/>
        <v>7649999000</v>
      </c>
    </row>
    <row r="508" spans="1:11" x14ac:dyDescent="0.3">
      <c r="A508" s="535" t="s">
        <v>1771</v>
      </c>
      <c r="B508" s="535" t="s">
        <v>1709</v>
      </c>
      <c r="C508" s="2">
        <v>0</v>
      </c>
      <c r="D508" s="2">
        <v>0</v>
      </c>
      <c r="E508" s="2">
        <v>0</v>
      </c>
      <c r="F508" s="2">
        <v>0</v>
      </c>
      <c r="G508" s="2">
        <v>44</v>
      </c>
      <c r="H508" s="2">
        <v>0</v>
      </c>
      <c r="I508" s="2">
        <v>-44</v>
      </c>
      <c r="J508" s="2">
        <v>-44</v>
      </c>
      <c r="K508" s="519" t="str">
        <f t="shared" si="7"/>
        <v>7649999009</v>
      </c>
    </row>
    <row r="509" spans="1:11" x14ac:dyDescent="0.3">
      <c r="A509" s="535" t="s">
        <v>196</v>
      </c>
      <c r="B509" s="535" t="s">
        <v>1772</v>
      </c>
      <c r="C509" s="2">
        <v>0</v>
      </c>
      <c r="D509" s="2">
        <v>0</v>
      </c>
      <c r="E509" s="2">
        <v>0</v>
      </c>
      <c r="F509" s="2">
        <v>317720.09000000003</v>
      </c>
      <c r="G509" s="2">
        <v>305693.64</v>
      </c>
      <c r="H509" s="2">
        <v>12026.45</v>
      </c>
      <c r="I509" s="2">
        <v>0</v>
      </c>
      <c r="J509" s="2">
        <v>12026.45</v>
      </c>
      <c r="K509" s="519" t="str">
        <f t="shared" si="7"/>
        <v>7650010009</v>
      </c>
    </row>
    <row r="510" spans="1:11" x14ac:dyDescent="0.3">
      <c r="A510" s="535" t="s">
        <v>181</v>
      </c>
      <c r="B510" s="535" t="s">
        <v>1972</v>
      </c>
      <c r="C510" s="2">
        <v>0</v>
      </c>
      <c r="D510" s="2">
        <v>0</v>
      </c>
      <c r="E510" s="2">
        <v>0</v>
      </c>
      <c r="F510" s="2">
        <v>314.61</v>
      </c>
      <c r="G510" s="2">
        <v>0</v>
      </c>
      <c r="H510" s="2">
        <v>314.61</v>
      </c>
      <c r="I510" s="2">
        <v>0</v>
      </c>
      <c r="J510" s="2">
        <v>314.61</v>
      </c>
      <c r="K510" s="519" t="str">
        <f t="shared" si="7"/>
        <v>7660501009</v>
      </c>
    </row>
    <row r="511" spans="1:11" x14ac:dyDescent="0.3">
      <c r="A511" s="535" t="s">
        <v>94</v>
      </c>
      <c r="B511" s="535" t="s">
        <v>1838</v>
      </c>
      <c r="C511" s="2">
        <v>0</v>
      </c>
      <c r="D511" s="2">
        <v>0</v>
      </c>
      <c r="E511" s="2">
        <v>0</v>
      </c>
      <c r="F511" s="2">
        <v>4828.75</v>
      </c>
      <c r="G511" s="2">
        <v>0</v>
      </c>
      <c r="H511" s="2">
        <v>4828.75</v>
      </c>
      <c r="I511" s="2">
        <v>0</v>
      </c>
      <c r="J511" s="2">
        <v>4828.75</v>
      </c>
      <c r="K511" s="519" t="str">
        <f t="shared" si="7"/>
        <v>7660529009</v>
      </c>
    </row>
    <row r="512" spans="1:11" x14ac:dyDescent="0.3">
      <c r="A512" s="535" t="s">
        <v>1986</v>
      </c>
      <c r="B512" s="535" t="s">
        <v>1987</v>
      </c>
      <c r="C512" s="2">
        <v>0</v>
      </c>
      <c r="D512" s="2">
        <v>0</v>
      </c>
      <c r="E512" s="2">
        <v>0</v>
      </c>
      <c r="F512" s="2">
        <v>618267</v>
      </c>
      <c r="G512" s="2">
        <v>0</v>
      </c>
      <c r="H512" s="2">
        <v>618267</v>
      </c>
      <c r="I512" s="2">
        <v>0</v>
      </c>
      <c r="J512" s="2">
        <v>618267</v>
      </c>
      <c r="K512" s="519" t="str">
        <f t="shared" si="7"/>
        <v>7660710009</v>
      </c>
    </row>
    <row r="513" spans="1:11" x14ac:dyDescent="0.3">
      <c r="A513" s="535" t="s">
        <v>1912</v>
      </c>
      <c r="B513" s="535" t="s">
        <v>1913</v>
      </c>
      <c r="C513" s="2">
        <v>0</v>
      </c>
      <c r="D513" s="2">
        <v>0</v>
      </c>
      <c r="E513" s="2">
        <v>0</v>
      </c>
      <c r="F513" s="2">
        <v>26250</v>
      </c>
      <c r="G513" s="2">
        <v>0</v>
      </c>
      <c r="H513" s="2">
        <v>26250</v>
      </c>
      <c r="I513" s="2">
        <v>0</v>
      </c>
      <c r="J513" s="2">
        <v>26250</v>
      </c>
      <c r="K513" s="519" t="str">
        <f t="shared" si="7"/>
        <v>7691020000</v>
      </c>
    </row>
    <row r="514" spans="1:11" x14ac:dyDescent="0.3">
      <c r="A514" s="535" t="s">
        <v>1914</v>
      </c>
      <c r="B514" s="535" t="s">
        <v>1915</v>
      </c>
      <c r="C514" s="2">
        <v>0</v>
      </c>
      <c r="D514" s="2">
        <v>0</v>
      </c>
      <c r="E514" s="2">
        <v>0</v>
      </c>
      <c r="F514" s="2">
        <v>318000</v>
      </c>
      <c r="G514" s="2">
        <v>0</v>
      </c>
      <c r="H514" s="2">
        <v>318000</v>
      </c>
      <c r="I514" s="2">
        <v>0</v>
      </c>
      <c r="J514" s="2">
        <v>318000</v>
      </c>
      <c r="K514" s="519" t="str">
        <f t="shared" si="7"/>
        <v>7691040000</v>
      </c>
    </row>
    <row r="515" spans="1:11" x14ac:dyDescent="0.3">
      <c r="A515" s="535" t="s">
        <v>1867</v>
      </c>
      <c r="B515" s="535" t="s">
        <v>1868</v>
      </c>
      <c r="C515" s="2">
        <v>0</v>
      </c>
      <c r="D515" s="2">
        <v>0</v>
      </c>
      <c r="E515" s="2">
        <v>0</v>
      </c>
      <c r="F515" s="2">
        <v>12262.129999999899</v>
      </c>
      <c r="G515" s="2">
        <v>0</v>
      </c>
      <c r="H515" s="2">
        <v>12262.129999999899</v>
      </c>
      <c r="I515" s="2">
        <v>0</v>
      </c>
      <c r="J515" s="2">
        <v>12262.129999999899</v>
      </c>
      <c r="K515" s="519" t="str">
        <f t="shared" si="7"/>
        <v>7691303000</v>
      </c>
    </row>
    <row r="516" spans="1:11" x14ac:dyDescent="0.3">
      <c r="A516" s="535" t="s">
        <v>1773</v>
      </c>
      <c r="B516" s="535" t="s">
        <v>1774</v>
      </c>
      <c r="C516" s="2">
        <v>0</v>
      </c>
      <c r="D516" s="2">
        <v>0</v>
      </c>
      <c r="E516" s="2">
        <v>0</v>
      </c>
      <c r="F516" s="2">
        <v>45028.93</v>
      </c>
      <c r="G516" s="2">
        <v>0</v>
      </c>
      <c r="H516" s="2">
        <v>45028.93</v>
      </c>
      <c r="I516" s="2">
        <v>0</v>
      </c>
      <c r="J516" s="2">
        <v>45028.93</v>
      </c>
      <c r="K516" s="519" t="str">
        <f t="shared" ref="K516:K579" si="8">A516</f>
        <v>7691399000</v>
      </c>
    </row>
    <row r="517" spans="1:11" x14ac:dyDescent="0.3">
      <c r="A517" s="535" t="s">
        <v>201</v>
      </c>
      <c r="B517" s="535" t="s">
        <v>1839</v>
      </c>
      <c r="C517" s="2">
        <v>0</v>
      </c>
      <c r="D517" s="2">
        <v>0</v>
      </c>
      <c r="E517" s="2">
        <v>0</v>
      </c>
      <c r="F517" s="2">
        <v>1416.73</v>
      </c>
      <c r="G517" s="2">
        <v>0</v>
      </c>
      <c r="H517" s="2">
        <v>1416.73</v>
      </c>
      <c r="I517" s="2">
        <v>0</v>
      </c>
      <c r="J517" s="2">
        <v>1416.73</v>
      </c>
      <c r="K517" s="519" t="str">
        <f t="shared" si="8"/>
        <v>7691402009</v>
      </c>
    </row>
    <row r="518" spans="1:11" x14ac:dyDescent="0.3">
      <c r="A518" s="535" t="s">
        <v>206</v>
      </c>
      <c r="B518" s="535" t="s">
        <v>1953</v>
      </c>
      <c r="C518" s="2">
        <v>0</v>
      </c>
      <c r="D518" s="2">
        <v>0</v>
      </c>
      <c r="E518" s="2">
        <v>0</v>
      </c>
      <c r="F518" s="2">
        <v>1407.43</v>
      </c>
      <c r="G518" s="2">
        <v>0</v>
      </c>
      <c r="H518" s="2">
        <v>1407.43</v>
      </c>
      <c r="I518" s="2">
        <v>0</v>
      </c>
      <c r="J518" s="2">
        <v>1407.43</v>
      </c>
      <c r="K518" s="519" t="str">
        <f t="shared" si="8"/>
        <v>7691404009</v>
      </c>
    </row>
    <row r="519" spans="1:11" x14ac:dyDescent="0.3">
      <c r="A519" s="535" t="s">
        <v>1888</v>
      </c>
      <c r="B519" s="535" t="s">
        <v>1889</v>
      </c>
      <c r="C519" s="2">
        <v>0</v>
      </c>
      <c r="D519" s="2">
        <v>0</v>
      </c>
      <c r="E519" s="2">
        <v>0</v>
      </c>
      <c r="F519" s="2">
        <v>121359.82</v>
      </c>
      <c r="G519" s="2">
        <v>0</v>
      </c>
      <c r="H519" s="2">
        <v>121359.82</v>
      </c>
      <c r="I519" s="2">
        <v>0</v>
      </c>
      <c r="J519" s="2">
        <v>121359.82</v>
      </c>
      <c r="K519" s="519" t="str">
        <f t="shared" si="8"/>
        <v>7699908000</v>
      </c>
    </row>
    <row r="520" spans="1:11" x14ac:dyDescent="0.3">
      <c r="A520" s="535" t="s">
        <v>96</v>
      </c>
      <c r="B520" s="535" t="s">
        <v>1495</v>
      </c>
      <c r="C520" s="2">
        <v>0</v>
      </c>
      <c r="D520" s="2">
        <v>0</v>
      </c>
      <c r="E520" s="2">
        <v>0</v>
      </c>
      <c r="F520" s="2">
        <v>59.96</v>
      </c>
      <c r="G520" s="2">
        <v>2.31</v>
      </c>
      <c r="H520" s="2">
        <v>57.649999999999899</v>
      </c>
      <c r="I520" s="2">
        <v>0</v>
      </c>
      <c r="J520" s="2">
        <v>57.649999999999899</v>
      </c>
      <c r="K520" s="519" t="str">
        <f t="shared" si="8"/>
        <v>7699990000</v>
      </c>
    </row>
    <row r="521" spans="1:11" x14ac:dyDescent="0.3">
      <c r="A521" s="535" t="s">
        <v>204</v>
      </c>
      <c r="B521" s="535" t="s">
        <v>1495</v>
      </c>
      <c r="C521" s="2">
        <v>0</v>
      </c>
      <c r="D521" s="2">
        <v>0</v>
      </c>
      <c r="E521" s="2">
        <v>0</v>
      </c>
      <c r="F521" s="2">
        <v>0.01</v>
      </c>
      <c r="G521" s="2">
        <v>0</v>
      </c>
      <c r="H521" s="2">
        <v>0.01</v>
      </c>
      <c r="I521" s="2">
        <v>0</v>
      </c>
      <c r="J521" s="2">
        <v>0.01</v>
      </c>
      <c r="K521" s="519" t="str">
        <f t="shared" si="8"/>
        <v>7699990009</v>
      </c>
    </row>
    <row r="522" spans="1:11" x14ac:dyDescent="0.3">
      <c r="A522" s="535" t="s">
        <v>1710</v>
      </c>
      <c r="B522" s="535" t="s">
        <v>1711</v>
      </c>
      <c r="C522" s="2">
        <v>0</v>
      </c>
      <c r="D522" s="2">
        <v>0</v>
      </c>
      <c r="E522" s="2">
        <v>0</v>
      </c>
      <c r="F522" s="2">
        <v>14032.45</v>
      </c>
      <c r="G522" s="2">
        <v>2150.73</v>
      </c>
      <c r="H522" s="2">
        <v>11881.719999999899</v>
      </c>
      <c r="I522" s="2">
        <v>0</v>
      </c>
      <c r="J522" s="2">
        <v>11881.719999999899</v>
      </c>
      <c r="K522" s="519" t="str">
        <f t="shared" si="8"/>
        <v>7699999000</v>
      </c>
    </row>
    <row r="523" spans="1:11" x14ac:dyDescent="0.3">
      <c r="A523" s="535" t="s">
        <v>1496</v>
      </c>
      <c r="B523" s="535" t="s">
        <v>1497</v>
      </c>
      <c r="C523" s="2">
        <v>-34874500</v>
      </c>
      <c r="D523" s="2">
        <v>0</v>
      </c>
      <c r="E523" s="2">
        <v>-34874500</v>
      </c>
      <c r="F523" s="2">
        <v>0</v>
      </c>
      <c r="G523" s="2">
        <v>0</v>
      </c>
      <c r="H523" s="2">
        <v>0</v>
      </c>
      <c r="I523" s="2">
        <v>-34874500</v>
      </c>
      <c r="J523" s="2">
        <v>-34874500</v>
      </c>
      <c r="K523" s="519" t="str">
        <f t="shared" si="8"/>
        <v>8010000000</v>
      </c>
    </row>
    <row r="524" spans="1:11" x14ac:dyDescent="0.3">
      <c r="A524" s="535" t="s">
        <v>1498</v>
      </c>
      <c r="B524" s="535" t="s">
        <v>1499</v>
      </c>
      <c r="C524" s="2">
        <v>0</v>
      </c>
      <c r="D524" s="2">
        <v>0</v>
      </c>
      <c r="E524" s="2">
        <v>0</v>
      </c>
      <c r="F524" s="2">
        <v>0</v>
      </c>
      <c r="G524" s="2">
        <v>0</v>
      </c>
      <c r="H524" s="2">
        <v>0</v>
      </c>
      <c r="I524" s="2">
        <v>0</v>
      </c>
      <c r="J524" s="2">
        <v>0</v>
      </c>
      <c r="K524" s="519" t="str">
        <f t="shared" si="8"/>
        <v>8029900000</v>
      </c>
    </row>
    <row r="525" spans="1:11" x14ac:dyDescent="0.3">
      <c r="A525" s="535" t="s">
        <v>1500</v>
      </c>
      <c r="B525" s="535" t="s">
        <v>1501</v>
      </c>
      <c r="C525" s="2">
        <v>-685561.05</v>
      </c>
      <c r="D525" s="2">
        <v>0</v>
      </c>
      <c r="E525" s="2">
        <v>-685561.05</v>
      </c>
      <c r="F525" s="2">
        <v>685561.05</v>
      </c>
      <c r="G525" s="2">
        <v>0</v>
      </c>
      <c r="H525" s="2">
        <v>0</v>
      </c>
      <c r="I525" s="2">
        <v>0</v>
      </c>
      <c r="J525" s="2">
        <v>0</v>
      </c>
      <c r="K525" s="519" t="str">
        <f t="shared" si="8"/>
        <v>8100000000</v>
      </c>
    </row>
    <row r="526" spans="1:11" x14ac:dyDescent="0.3">
      <c r="A526" s="535" t="s">
        <v>1502</v>
      </c>
      <c r="B526" s="535" t="s">
        <v>1503</v>
      </c>
      <c r="C526" s="2">
        <v>23077126.91</v>
      </c>
      <c r="D526" s="2">
        <v>0</v>
      </c>
      <c r="E526" s="2">
        <v>23077126.91</v>
      </c>
      <c r="F526" s="2">
        <v>0</v>
      </c>
      <c r="G526" s="2">
        <v>685561.05</v>
      </c>
      <c r="H526" s="2">
        <v>22391565.859999899</v>
      </c>
      <c r="I526" s="2">
        <v>0</v>
      </c>
      <c r="J526" s="2">
        <v>22391565.859999899</v>
      </c>
      <c r="K526" s="519" t="str">
        <f t="shared" si="8"/>
        <v>8100100000</v>
      </c>
    </row>
    <row r="527" spans="1:11" x14ac:dyDescent="0.3">
      <c r="A527" s="535" t="s">
        <v>1504</v>
      </c>
      <c r="B527" s="535" t="s">
        <v>1505</v>
      </c>
      <c r="C527" s="2">
        <v>0</v>
      </c>
      <c r="D527" s="2">
        <v>0</v>
      </c>
      <c r="E527" s="2">
        <v>0</v>
      </c>
      <c r="F527" s="2">
        <v>0</v>
      </c>
      <c r="G527" s="2">
        <v>0</v>
      </c>
      <c r="H527" s="2">
        <v>0</v>
      </c>
      <c r="I527" s="2">
        <v>0</v>
      </c>
      <c r="J527" s="2">
        <v>0</v>
      </c>
      <c r="K527" s="519" t="str">
        <f t="shared" si="8"/>
        <v>8100400000</v>
      </c>
    </row>
    <row r="528" spans="1:11" x14ac:dyDescent="0.3">
      <c r="A528" s="535" t="s">
        <v>1506</v>
      </c>
      <c r="B528" s="535" t="s">
        <v>1507</v>
      </c>
      <c r="C528" s="2">
        <v>2426106.9500000002</v>
      </c>
      <c r="D528" s="2">
        <v>0</v>
      </c>
      <c r="E528" s="2">
        <v>2426106.9500000002</v>
      </c>
      <c r="F528" s="2">
        <v>0</v>
      </c>
      <c r="G528" s="2">
        <v>46946.8</v>
      </c>
      <c r="H528" s="2">
        <v>2379160.1499999901</v>
      </c>
      <c r="I528" s="2">
        <v>0</v>
      </c>
      <c r="J528" s="2">
        <v>2379160.1499999901</v>
      </c>
      <c r="K528" s="519" t="str">
        <f t="shared" si="8"/>
        <v>8101000000</v>
      </c>
    </row>
    <row r="529" spans="1:11" x14ac:dyDescent="0.3">
      <c r="A529" s="535" t="s">
        <v>97</v>
      </c>
      <c r="B529" s="535" t="s">
        <v>1508</v>
      </c>
      <c r="C529" s="2">
        <v>-405624.87</v>
      </c>
      <c r="D529" s="2">
        <v>0</v>
      </c>
      <c r="E529" s="2">
        <v>-405624.87</v>
      </c>
      <c r="F529" s="2">
        <v>34328.209999999897</v>
      </c>
      <c r="G529" s="2">
        <v>0</v>
      </c>
      <c r="H529" s="2">
        <v>0</v>
      </c>
      <c r="I529" s="2">
        <v>-371296.65999999898</v>
      </c>
      <c r="J529" s="2">
        <v>-371296.65999999898</v>
      </c>
      <c r="K529" s="519" t="str">
        <f t="shared" si="8"/>
        <v>8101100000</v>
      </c>
    </row>
    <row r="530" spans="1:11" x14ac:dyDescent="0.3">
      <c r="A530" s="535" t="s">
        <v>1509</v>
      </c>
      <c r="B530" s="535" t="s">
        <v>1507</v>
      </c>
      <c r="C530" s="2">
        <v>-291239.239999999</v>
      </c>
      <c r="D530" s="2">
        <v>0</v>
      </c>
      <c r="E530" s="2">
        <v>-291239.239999999</v>
      </c>
      <c r="F530" s="2">
        <v>0</v>
      </c>
      <c r="G530" s="2">
        <v>133728</v>
      </c>
      <c r="H530" s="2">
        <v>0</v>
      </c>
      <c r="I530" s="2">
        <v>-424967.239999999</v>
      </c>
      <c r="J530" s="2">
        <v>-424967.239999999</v>
      </c>
      <c r="K530" s="519" t="str">
        <f t="shared" si="8"/>
        <v>8101200000</v>
      </c>
    </row>
    <row r="531" spans="1:11" x14ac:dyDescent="0.3">
      <c r="A531" s="535" t="s">
        <v>98</v>
      </c>
      <c r="B531" s="535" t="s">
        <v>1510</v>
      </c>
      <c r="C531" s="2">
        <v>-1494387.11</v>
      </c>
      <c r="D531" s="2">
        <v>0</v>
      </c>
      <c r="E531" s="2">
        <v>-1494387.11</v>
      </c>
      <c r="F531" s="2">
        <v>90370.02</v>
      </c>
      <c r="G531" s="2">
        <v>0</v>
      </c>
      <c r="H531" s="2">
        <v>0</v>
      </c>
      <c r="I531" s="2">
        <v>-1404017.09</v>
      </c>
      <c r="J531" s="2">
        <v>-1404017.09</v>
      </c>
      <c r="K531" s="519" t="str">
        <f t="shared" si="8"/>
        <v>8200010000</v>
      </c>
    </row>
    <row r="532" spans="1:11" x14ac:dyDescent="0.3">
      <c r="A532" s="535" t="s">
        <v>99</v>
      </c>
      <c r="B532" s="535" t="s">
        <v>1511</v>
      </c>
      <c r="C532" s="2">
        <v>-686.17999999999904</v>
      </c>
      <c r="D532" s="2">
        <v>0</v>
      </c>
      <c r="E532" s="2">
        <v>-686.17999999999904</v>
      </c>
      <c r="F532" s="2">
        <v>1833.54</v>
      </c>
      <c r="G532" s="2">
        <v>1859.79</v>
      </c>
      <c r="H532" s="2">
        <v>0</v>
      </c>
      <c r="I532" s="2">
        <v>-712.42999999999904</v>
      </c>
      <c r="J532" s="2">
        <v>-712.42999999999904</v>
      </c>
      <c r="K532" s="519" t="str">
        <f t="shared" si="8"/>
        <v>8200020000</v>
      </c>
    </row>
    <row r="533" spans="1:11" x14ac:dyDescent="0.3">
      <c r="A533" s="535" t="s">
        <v>100</v>
      </c>
      <c r="B533" s="535" t="s">
        <v>1512</v>
      </c>
      <c r="C533" s="2">
        <v>-743734.27</v>
      </c>
      <c r="D533" s="2">
        <v>0</v>
      </c>
      <c r="E533" s="2">
        <v>-743734.27</v>
      </c>
      <c r="F533" s="2">
        <v>843310.67</v>
      </c>
      <c r="G533" s="2">
        <v>386430.22999999899</v>
      </c>
      <c r="H533" s="2">
        <v>0</v>
      </c>
      <c r="I533" s="2">
        <v>-286853.83</v>
      </c>
      <c r="J533" s="2">
        <v>-286853.83</v>
      </c>
      <c r="K533" s="519" t="str">
        <f t="shared" si="8"/>
        <v>8200060000</v>
      </c>
    </row>
    <row r="534" spans="1:11" x14ac:dyDescent="0.3">
      <c r="A534" s="535" t="s">
        <v>101</v>
      </c>
      <c r="B534" s="535" t="s">
        <v>1513</v>
      </c>
      <c r="C534" s="2">
        <v>-1268038.46</v>
      </c>
      <c r="D534" s="2">
        <v>0</v>
      </c>
      <c r="E534" s="2">
        <v>-1268038.46</v>
      </c>
      <c r="F534" s="2">
        <v>71299.44</v>
      </c>
      <c r="G534" s="2">
        <v>46413.169999999896</v>
      </c>
      <c r="H534" s="2">
        <v>0</v>
      </c>
      <c r="I534" s="2">
        <v>-1243152.1899999899</v>
      </c>
      <c r="J534" s="2">
        <v>-1243152.1899999899</v>
      </c>
      <c r="K534" s="519" t="str">
        <f t="shared" si="8"/>
        <v>8200300000</v>
      </c>
    </row>
    <row r="535" spans="1:11" x14ac:dyDescent="0.3">
      <c r="A535" s="535" t="s">
        <v>102</v>
      </c>
      <c r="B535" s="535" t="s">
        <v>1514</v>
      </c>
      <c r="C535" s="2">
        <v>-2356992.50999999</v>
      </c>
      <c r="D535" s="2">
        <v>0</v>
      </c>
      <c r="E535" s="2">
        <v>-2356992.50999999</v>
      </c>
      <c r="F535" s="2">
        <v>294842.78000000003</v>
      </c>
      <c r="G535" s="2">
        <v>295573.859999999</v>
      </c>
      <c r="H535" s="2">
        <v>0</v>
      </c>
      <c r="I535" s="2">
        <v>-2357723.5899999901</v>
      </c>
      <c r="J535" s="2">
        <v>-2357723.5899999901</v>
      </c>
      <c r="K535" s="519" t="str">
        <f t="shared" si="8"/>
        <v>8200990000</v>
      </c>
    </row>
    <row r="536" spans="1:11" x14ac:dyDescent="0.3">
      <c r="A536" s="535" t="s">
        <v>103</v>
      </c>
      <c r="B536" s="535" t="s">
        <v>1515</v>
      </c>
      <c r="C536" s="2">
        <v>-493635</v>
      </c>
      <c r="D536" s="2">
        <v>0</v>
      </c>
      <c r="E536" s="2">
        <v>-493635</v>
      </c>
      <c r="F536" s="2">
        <v>496722.2</v>
      </c>
      <c r="G536" s="2">
        <v>566280.19999999902</v>
      </c>
      <c r="H536" s="2">
        <v>0</v>
      </c>
      <c r="I536" s="2">
        <v>-563193</v>
      </c>
      <c r="J536" s="2">
        <v>-563193</v>
      </c>
      <c r="K536" s="519" t="str">
        <f t="shared" si="8"/>
        <v>8211000000</v>
      </c>
    </row>
    <row r="537" spans="1:11" x14ac:dyDescent="0.3">
      <c r="A537" s="535" t="s">
        <v>104</v>
      </c>
      <c r="B537" s="535" t="s">
        <v>1516</v>
      </c>
      <c r="C537" s="2">
        <v>-1551103</v>
      </c>
      <c r="D537" s="2">
        <v>0</v>
      </c>
      <c r="E537" s="2">
        <v>-1551103</v>
      </c>
      <c r="F537" s="2">
        <v>1614484</v>
      </c>
      <c r="G537" s="2">
        <v>1357743</v>
      </c>
      <c r="H537" s="2">
        <v>0</v>
      </c>
      <c r="I537" s="2">
        <v>-1294362</v>
      </c>
      <c r="J537" s="2">
        <v>-1294362</v>
      </c>
      <c r="K537" s="519" t="str">
        <f t="shared" si="8"/>
        <v>8211050000</v>
      </c>
    </row>
    <row r="538" spans="1:11" x14ac:dyDescent="0.3">
      <c r="A538" s="535" t="s">
        <v>1517</v>
      </c>
      <c r="B538" s="535" t="s">
        <v>1518</v>
      </c>
      <c r="C538" s="2">
        <v>0</v>
      </c>
      <c r="D538" s="2">
        <v>0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2">
        <v>0</v>
      </c>
      <c r="K538" s="519" t="str">
        <f t="shared" si="8"/>
        <v>8211080000</v>
      </c>
    </row>
    <row r="539" spans="1:11" x14ac:dyDescent="0.3">
      <c r="A539" s="535" t="s">
        <v>105</v>
      </c>
      <c r="B539" s="535" t="s">
        <v>1519</v>
      </c>
      <c r="C539" s="2">
        <v>-2943877</v>
      </c>
      <c r="D539" s="2">
        <v>0</v>
      </c>
      <c r="E539" s="2">
        <v>-2943877</v>
      </c>
      <c r="F539" s="2">
        <v>405301</v>
      </c>
      <c r="G539" s="2">
        <v>0</v>
      </c>
      <c r="H539" s="2">
        <v>0</v>
      </c>
      <c r="I539" s="2">
        <v>-2538576</v>
      </c>
      <c r="J539" s="2">
        <v>-2538576</v>
      </c>
      <c r="K539" s="519" t="str">
        <f t="shared" si="8"/>
        <v>8214000000</v>
      </c>
    </row>
    <row r="540" spans="1:11" x14ac:dyDescent="0.3">
      <c r="A540" s="535" t="s">
        <v>106</v>
      </c>
      <c r="B540" s="535" t="s">
        <v>1520</v>
      </c>
      <c r="C540" s="2">
        <v>-11231441</v>
      </c>
      <c r="D540" s="2">
        <v>0</v>
      </c>
      <c r="E540" s="2">
        <v>-11231441</v>
      </c>
      <c r="F540" s="2">
        <v>1433708</v>
      </c>
      <c r="G540" s="2">
        <v>98604</v>
      </c>
      <c r="H540" s="2">
        <v>0</v>
      </c>
      <c r="I540" s="2">
        <v>-9896337</v>
      </c>
      <c r="J540" s="2">
        <v>-9896337</v>
      </c>
      <c r="K540" s="519" t="str">
        <f t="shared" si="8"/>
        <v>8214050000</v>
      </c>
    </row>
    <row r="541" spans="1:11" x14ac:dyDescent="0.3">
      <c r="A541" s="535" t="s">
        <v>107</v>
      </c>
      <c r="B541" s="535" t="s">
        <v>1521</v>
      </c>
      <c r="C541" s="2">
        <v>-39275.050000000003</v>
      </c>
      <c r="D541" s="2">
        <v>0</v>
      </c>
      <c r="E541" s="2">
        <v>-39275.050000000003</v>
      </c>
      <c r="F541" s="2">
        <v>29823.9</v>
      </c>
      <c r="G541" s="2">
        <v>10960.299999999899</v>
      </c>
      <c r="H541" s="2">
        <v>0</v>
      </c>
      <c r="I541" s="2">
        <v>-20411.45</v>
      </c>
      <c r="J541" s="2">
        <v>-20411.45</v>
      </c>
      <c r="K541" s="519" t="str">
        <f t="shared" si="8"/>
        <v>8221200000</v>
      </c>
    </row>
    <row r="542" spans="1:11" x14ac:dyDescent="0.3">
      <c r="A542" s="535" t="s">
        <v>108</v>
      </c>
      <c r="B542" s="535" t="s">
        <v>1916</v>
      </c>
      <c r="C542" s="2">
        <v>0</v>
      </c>
      <c r="D542" s="2">
        <v>0</v>
      </c>
      <c r="E542" s="2">
        <v>0</v>
      </c>
      <c r="F542" s="2">
        <v>72359.279999999897</v>
      </c>
      <c r="G542" s="2">
        <v>72359.279999999897</v>
      </c>
      <c r="H542" s="2">
        <v>0</v>
      </c>
      <c r="I542" s="2">
        <v>0</v>
      </c>
      <c r="J542" s="2">
        <v>0</v>
      </c>
      <c r="K542" s="519" t="str">
        <f t="shared" si="8"/>
        <v>8221990000</v>
      </c>
    </row>
    <row r="543" spans="1:11" x14ac:dyDescent="0.3">
      <c r="A543" s="535" t="s">
        <v>109</v>
      </c>
      <c r="B543" s="535" t="s">
        <v>1522</v>
      </c>
      <c r="C543" s="2">
        <v>-1069210.55</v>
      </c>
      <c r="D543" s="2">
        <v>0</v>
      </c>
      <c r="E543" s="2">
        <v>-1069210.55</v>
      </c>
      <c r="F543" s="2">
        <v>4567799.21</v>
      </c>
      <c r="G543" s="2">
        <v>3840911.77999999</v>
      </c>
      <c r="H543" s="2">
        <v>0</v>
      </c>
      <c r="I543" s="2">
        <v>-342323.12</v>
      </c>
      <c r="J543" s="2">
        <v>-342323.12</v>
      </c>
      <c r="K543" s="519" t="str">
        <f t="shared" si="8"/>
        <v>8291990000</v>
      </c>
    </row>
    <row r="544" spans="1:11" x14ac:dyDescent="0.3">
      <c r="A544" s="535" t="s">
        <v>1988</v>
      </c>
      <c r="B544" s="535" t="s">
        <v>1989</v>
      </c>
      <c r="C544" s="2">
        <v>0</v>
      </c>
      <c r="D544" s="2">
        <v>0</v>
      </c>
      <c r="E544" s="2">
        <v>0</v>
      </c>
      <c r="F544" s="2">
        <v>0</v>
      </c>
      <c r="G544" s="2">
        <v>618267</v>
      </c>
      <c r="H544" s="2">
        <v>0</v>
      </c>
      <c r="I544" s="2">
        <v>-618267</v>
      </c>
      <c r="J544" s="2">
        <v>-618267</v>
      </c>
      <c r="K544" s="519" t="str">
        <f t="shared" si="8"/>
        <v>8294000000</v>
      </c>
    </row>
    <row r="545" spans="1:11" x14ac:dyDescent="0.3">
      <c r="A545" s="535" t="s">
        <v>110</v>
      </c>
      <c r="B545" s="535" t="s">
        <v>1523</v>
      </c>
      <c r="C545" s="2">
        <v>-2384191.29999999</v>
      </c>
      <c r="D545" s="2">
        <v>0</v>
      </c>
      <c r="E545" s="2">
        <v>-2384191.29999999</v>
      </c>
      <c r="F545" s="2">
        <v>2384191.29999999</v>
      </c>
      <c r="G545" s="2">
        <v>2384191.29999999</v>
      </c>
      <c r="H545" s="2">
        <v>0</v>
      </c>
      <c r="I545" s="2">
        <v>-2384191.29999999</v>
      </c>
      <c r="J545" s="2">
        <v>-2384191.29999999</v>
      </c>
      <c r="K545" s="519" t="str">
        <f t="shared" si="8"/>
        <v>8294990000</v>
      </c>
    </row>
    <row r="546" spans="1:11" x14ac:dyDescent="0.3">
      <c r="A546" s="535" t="s">
        <v>1524</v>
      </c>
      <c r="B546" s="535" t="s">
        <v>1525</v>
      </c>
      <c r="C546" s="2">
        <v>0</v>
      </c>
      <c r="D546" s="2">
        <v>0</v>
      </c>
      <c r="E546" s="2">
        <v>0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519" t="str">
        <f t="shared" si="8"/>
        <v>8401140000</v>
      </c>
    </row>
    <row r="547" spans="1:11" x14ac:dyDescent="0.3">
      <c r="A547" s="535" t="s">
        <v>1526</v>
      </c>
      <c r="B547" s="535" t="s">
        <v>1527</v>
      </c>
      <c r="C547" s="2">
        <v>-548657.93000000005</v>
      </c>
      <c r="D547" s="2">
        <v>0</v>
      </c>
      <c r="E547" s="2">
        <v>-548657.93000000005</v>
      </c>
      <c r="F547" s="2">
        <v>1430880.79</v>
      </c>
      <c r="G547" s="2">
        <v>988658.06</v>
      </c>
      <c r="H547" s="2">
        <v>0</v>
      </c>
      <c r="I547" s="2">
        <v>-106435.2</v>
      </c>
      <c r="J547" s="2">
        <v>-106435.2</v>
      </c>
      <c r="K547" s="519" t="str">
        <f t="shared" si="8"/>
        <v>8401990000</v>
      </c>
    </row>
    <row r="548" spans="1:11" x14ac:dyDescent="0.3">
      <c r="A548" s="535" t="s">
        <v>1528</v>
      </c>
      <c r="B548" s="535" t="s">
        <v>1529</v>
      </c>
      <c r="C548" s="2">
        <v>-1048898.4399999899</v>
      </c>
      <c r="D548" s="2">
        <v>0</v>
      </c>
      <c r="E548" s="2">
        <v>-1048898.4399999899</v>
      </c>
      <c r="F548" s="2">
        <v>0</v>
      </c>
      <c r="G548" s="2">
        <v>0</v>
      </c>
      <c r="H548" s="2">
        <v>0</v>
      </c>
      <c r="I548" s="2">
        <v>-1048898.4399999899</v>
      </c>
      <c r="J548" s="2">
        <v>-1048898.4399999899</v>
      </c>
      <c r="K548" s="519" t="str">
        <f t="shared" si="8"/>
        <v>8500000000</v>
      </c>
    </row>
    <row r="549" spans="1:11" x14ac:dyDescent="0.3">
      <c r="A549" s="535" t="s">
        <v>1530</v>
      </c>
      <c r="B549" s="535" t="s">
        <v>1531</v>
      </c>
      <c r="C549" s="2">
        <v>0</v>
      </c>
      <c r="D549" s="2">
        <v>0</v>
      </c>
      <c r="E549" s="2">
        <v>0</v>
      </c>
      <c r="F549" s="2">
        <v>333166.84000000003</v>
      </c>
      <c r="G549" s="2">
        <v>3417789.1699999901</v>
      </c>
      <c r="H549" s="2">
        <v>0</v>
      </c>
      <c r="I549" s="2">
        <v>-3084622.33</v>
      </c>
      <c r="J549" s="2">
        <v>-3084622.33</v>
      </c>
      <c r="K549" s="519" t="str">
        <f t="shared" si="8"/>
        <v>8500001000</v>
      </c>
    </row>
    <row r="550" spans="1:11" x14ac:dyDescent="0.3">
      <c r="A550" s="535" t="s">
        <v>1532</v>
      </c>
      <c r="B550" s="535" t="s">
        <v>1533</v>
      </c>
      <c r="C550" s="2">
        <v>0</v>
      </c>
      <c r="D550" s="2">
        <v>0</v>
      </c>
      <c r="E550" s="2">
        <v>0</v>
      </c>
      <c r="F550" s="2">
        <v>14.33</v>
      </c>
      <c r="G550" s="2">
        <v>43452.669999999896</v>
      </c>
      <c r="H550" s="2">
        <v>0</v>
      </c>
      <c r="I550" s="2">
        <v>-43438.339999999902</v>
      </c>
      <c r="J550" s="2">
        <v>-43438.339999999902</v>
      </c>
      <c r="K550" s="519" t="str">
        <f t="shared" si="8"/>
        <v>8500006000</v>
      </c>
    </row>
    <row r="551" spans="1:11" x14ac:dyDescent="0.3">
      <c r="A551" s="535" t="s">
        <v>1890</v>
      </c>
      <c r="B551" s="535" t="s">
        <v>1891</v>
      </c>
      <c r="C551" s="2">
        <v>0</v>
      </c>
      <c r="D551" s="2">
        <v>0</v>
      </c>
      <c r="E551" s="2">
        <v>0</v>
      </c>
      <c r="F551" s="2">
        <v>0</v>
      </c>
      <c r="G551" s="2">
        <v>2484</v>
      </c>
      <c r="H551" s="2">
        <v>0</v>
      </c>
      <c r="I551" s="2">
        <v>-2484</v>
      </c>
      <c r="J551" s="2">
        <v>-2484</v>
      </c>
      <c r="K551" s="519" t="str">
        <f t="shared" si="8"/>
        <v>8500120000</v>
      </c>
    </row>
    <row r="552" spans="1:11" x14ac:dyDescent="0.3">
      <c r="A552" s="535" t="s">
        <v>1534</v>
      </c>
      <c r="B552" s="535" t="s">
        <v>1535</v>
      </c>
      <c r="C552" s="2">
        <v>0</v>
      </c>
      <c r="D552" s="2">
        <v>0</v>
      </c>
      <c r="E552" s="2">
        <v>0</v>
      </c>
      <c r="F552" s="2">
        <v>0</v>
      </c>
      <c r="G552" s="2">
        <v>4807.13</v>
      </c>
      <c r="H552" s="2">
        <v>0</v>
      </c>
      <c r="I552" s="2">
        <v>-4807.13</v>
      </c>
      <c r="J552" s="2">
        <v>-4807.13</v>
      </c>
      <c r="K552" s="519" t="str">
        <f t="shared" si="8"/>
        <v>8500150000</v>
      </c>
    </row>
    <row r="553" spans="1:11" x14ac:dyDescent="0.3">
      <c r="A553" s="535" t="s">
        <v>1536</v>
      </c>
      <c r="B553" s="535" t="s">
        <v>1537</v>
      </c>
      <c r="C553" s="2">
        <v>0</v>
      </c>
      <c r="D553" s="2">
        <v>0</v>
      </c>
      <c r="E553" s="2">
        <v>0</v>
      </c>
      <c r="F553" s="2">
        <v>93021.8</v>
      </c>
      <c r="G553" s="2">
        <v>42864</v>
      </c>
      <c r="H553" s="2">
        <v>50157.8</v>
      </c>
      <c r="I553" s="2">
        <v>0</v>
      </c>
      <c r="J553" s="2">
        <v>50157.8</v>
      </c>
      <c r="K553" s="519" t="str">
        <f t="shared" si="8"/>
        <v>8501112000</v>
      </c>
    </row>
    <row r="554" spans="1:11" x14ac:dyDescent="0.3">
      <c r="A554" s="535" t="s">
        <v>1538</v>
      </c>
      <c r="B554" s="535" t="s">
        <v>1539</v>
      </c>
      <c r="C554" s="2">
        <v>0</v>
      </c>
      <c r="D554" s="2">
        <v>0</v>
      </c>
      <c r="E554" s="2">
        <v>0</v>
      </c>
      <c r="F554" s="2">
        <v>57184.51</v>
      </c>
      <c r="G554" s="2">
        <v>0</v>
      </c>
      <c r="H554" s="2">
        <v>57184.51</v>
      </c>
      <c r="I554" s="2">
        <v>0</v>
      </c>
      <c r="J554" s="2">
        <v>57184.51</v>
      </c>
      <c r="K554" s="519" t="str">
        <f t="shared" si="8"/>
        <v>8501114000</v>
      </c>
    </row>
    <row r="555" spans="1:11" x14ac:dyDescent="0.3">
      <c r="A555" s="535" t="s">
        <v>1540</v>
      </c>
      <c r="B555" s="535" t="s">
        <v>1541</v>
      </c>
      <c r="C555" s="2">
        <v>0</v>
      </c>
      <c r="D555" s="2">
        <v>0</v>
      </c>
      <c r="E555" s="2">
        <v>0</v>
      </c>
      <c r="F555" s="2">
        <v>85236.66</v>
      </c>
      <c r="G555" s="2">
        <v>37635.870000000003</v>
      </c>
      <c r="H555" s="2">
        <v>47600.79</v>
      </c>
      <c r="I555" s="2">
        <v>0</v>
      </c>
      <c r="J555" s="2">
        <v>47600.79</v>
      </c>
      <c r="K555" s="519" t="str">
        <f t="shared" si="8"/>
        <v>8501122000</v>
      </c>
    </row>
    <row r="556" spans="1:11" x14ac:dyDescent="0.3">
      <c r="A556" s="535" t="s">
        <v>1542</v>
      </c>
      <c r="B556" s="535" t="s">
        <v>1543</v>
      </c>
      <c r="C556" s="2">
        <v>0</v>
      </c>
      <c r="D556" s="2">
        <v>0</v>
      </c>
      <c r="E556" s="2">
        <v>0</v>
      </c>
      <c r="F556" s="2">
        <v>1166500</v>
      </c>
      <c r="G556" s="2">
        <v>0</v>
      </c>
      <c r="H556" s="2">
        <v>1166500</v>
      </c>
      <c r="I556" s="2">
        <v>0</v>
      </c>
      <c r="J556" s="2">
        <v>1166500</v>
      </c>
      <c r="K556" s="519" t="str">
        <f t="shared" si="8"/>
        <v>8501124000</v>
      </c>
    </row>
    <row r="557" spans="1:11" x14ac:dyDescent="0.3">
      <c r="A557" s="535" t="s">
        <v>1544</v>
      </c>
      <c r="B557" s="535" t="s">
        <v>1545</v>
      </c>
      <c r="C557" s="2">
        <v>0</v>
      </c>
      <c r="D557" s="2">
        <v>0</v>
      </c>
      <c r="E557" s="2">
        <v>0</v>
      </c>
      <c r="F557" s="2">
        <v>3705.28</v>
      </c>
      <c r="G557" s="2">
        <v>0</v>
      </c>
      <c r="H557" s="2">
        <v>3705.28</v>
      </c>
      <c r="I557" s="2">
        <v>0</v>
      </c>
      <c r="J557" s="2">
        <v>3705.28</v>
      </c>
      <c r="K557" s="519" t="str">
        <f t="shared" si="8"/>
        <v>8501127000</v>
      </c>
    </row>
    <row r="558" spans="1:11" x14ac:dyDescent="0.3">
      <c r="A558" s="535" t="s">
        <v>1869</v>
      </c>
      <c r="B558" s="535" t="s">
        <v>1870</v>
      </c>
      <c r="C558" s="2">
        <v>0</v>
      </c>
      <c r="D558" s="2">
        <v>0</v>
      </c>
      <c r="E558" s="2">
        <v>0</v>
      </c>
      <c r="F558" s="2">
        <v>12096</v>
      </c>
      <c r="G558" s="2">
        <v>36</v>
      </c>
      <c r="H558" s="2">
        <v>12060</v>
      </c>
      <c r="I558" s="2">
        <v>0</v>
      </c>
      <c r="J558" s="2">
        <v>12060</v>
      </c>
      <c r="K558" s="519" t="str">
        <f t="shared" si="8"/>
        <v>8501145000</v>
      </c>
    </row>
    <row r="559" spans="1:11" x14ac:dyDescent="0.3">
      <c r="A559" s="535" t="s">
        <v>1546</v>
      </c>
      <c r="B559" s="535" t="s">
        <v>1547</v>
      </c>
      <c r="C559" s="2">
        <v>0</v>
      </c>
      <c r="D559" s="2">
        <v>0</v>
      </c>
      <c r="E559" s="2">
        <v>0</v>
      </c>
      <c r="F559" s="2">
        <v>1299848</v>
      </c>
      <c r="G559" s="2">
        <v>0</v>
      </c>
      <c r="H559" s="2">
        <v>1299848</v>
      </c>
      <c r="I559" s="2">
        <v>0</v>
      </c>
      <c r="J559" s="2">
        <v>1299848</v>
      </c>
      <c r="K559" s="519" t="str">
        <f t="shared" si="8"/>
        <v>8501162000</v>
      </c>
    </row>
    <row r="560" spans="1:11" x14ac:dyDescent="0.3">
      <c r="A560" s="535" t="s">
        <v>1548</v>
      </c>
      <c r="B560" s="535" t="s">
        <v>1549</v>
      </c>
      <c r="C560" s="2">
        <v>0</v>
      </c>
      <c r="D560" s="2">
        <v>0</v>
      </c>
      <c r="E560" s="2">
        <v>0</v>
      </c>
      <c r="F560" s="2">
        <v>94952.169999999896</v>
      </c>
      <c r="G560" s="2">
        <v>66230.949999999895</v>
      </c>
      <c r="H560" s="2">
        <v>28721.22</v>
      </c>
      <c r="I560" s="2">
        <v>0</v>
      </c>
      <c r="J560" s="2">
        <v>28721.22</v>
      </c>
      <c r="K560" s="519" t="str">
        <f t="shared" si="8"/>
        <v>8501222000</v>
      </c>
    </row>
    <row r="561" spans="1:11" x14ac:dyDescent="0.3">
      <c r="A561" s="535" t="s">
        <v>1550</v>
      </c>
      <c r="B561" s="535" t="s">
        <v>1551</v>
      </c>
      <c r="C561" s="2">
        <v>0</v>
      </c>
      <c r="D561" s="2">
        <v>0</v>
      </c>
      <c r="E561" s="2">
        <v>0</v>
      </c>
      <c r="F561" s="2">
        <v>22800</v>
      </c>
      <c r="G561" s="2">
        <v>0</v>
      </c>
      <c r="H561" s="2">
        <v>22800</v>
      </c>
      <c r="I561" s="2">
        <v>0</v>
      </c>
      <c r="J561" s="2">
        <v>22800</v>
      </c>
      <c r="K561" s="519" t="str">
        <f t="shared" si="8"/>
        <v>8501262000</v>
      </c>
    </row>
    <row r="562" spans="1:11" x14ac:dyDescent="0.3">
      <c r="A562" s="535" t="s">
        <v>1805</v>
      </c>
      <c r="B562" s="535" t="s">
        <v>1806</v>
      </c>
      <c r="C562" s="2">
        <v>0</v>
      </c>
      <c r="D562" s="2">
        <v>0</v>
      </c>
      <c r="E562" s="2">
        <v>0</v>
      </c>
      <c r="F562" s="2">
        <v>1895402</v>
      </c>
      <c r="G562" s="2">
        <v>862783</v>
      </c>
      <c r="H562" s="2">
        <v>1032619</v>
      </c>
      <c r="I562" s="2">
        <v>0</v>
      </c>
      <c r="J562" s="2">
        <v>1032619</v>
      </c>
      <c r="K562" s="519" t="str">
        <f t="shared" si="8"/>
        <v>8700000000</v>
      </c>
    </row>
    <row r="563" spans="1:11" x14ac:dyDescent="0.3">
      <c r="A563" s="535" t="s">
        <v>522</v>
      </c>
      <c r="B563" s="535" t="s">
        <v>1775</v>
      </c>
      <c r="C563" s="2">
        <v>0</v>
      </c>
      <c r="D563" s="2">
        <v>0</v>
      </c>
      <c r="E563" s="2">
        <v>0</v>
      </c>
      <c r="F563" s="2">
        <v>377203</v>
      </c>
      <c r="G563" s="2">
        <v>407053</v>
      </c>
      <c r="H563" s="2">
        <v>0</v>
      </c>
      <c r="I563" s="2">
        <v>-29850</v>
      </c>
      <c r="J563" s="2">
        <v>-29850</v>
      </c>
      <c r="K563" s="519" t="str">
        <f t="shared" si="8"/>
        <v>8700100000</v>
      </c>
    </row>
    <row r="564" spans="1:11" x14ac:dyDescent="0.3">
      <c r="A564" s="535" t="s">
        <v>111</v>
      </c>
      <c r="B564" s="535" t="s">
        <v>1712</v>
      </c>
      <c r="C564" s="2">
        <v>0</v>
      </c>
      <c r="D564" s="2">
        <v>0</v>
      </c>
      <c r="E564" s="2">
        <v>0</v>
      </c>
      <c r="F564" s="2">
        <v>5261943.1399999904</v>
      </c>
      <c r="G564" s="2">
        <v>603496.63</v>
      </c>
      <c r="H564" s="2">
        <v>4658446.5099999905</v>
      </c>
      <c r="I564" s="2">
        <v>0</v>
      </c>
      <c r="J564" s="2">
        <v>4658446.5099999905</v>
      </c>
      <c r="K564" s="519" t="str">
        <f t="shared" si="8"/>
        <v>8702010000</v>
      </c>
    </row>
    <row r="565" spans="1:11" x14ac:dyDescent="0.3">
      <c r="A565" s="535" t="s">
        <v>112</v>
      </c>
      <c r="B565" s="535" t="s">
        <v>1713</v>
      </c>
      <c r="C565" s="2">
        <v>0</v>
      </c>
      <c r="D565" s="2">
        <v>0</v>
      </c>
      <c r="E565" s="2">
        <v>0</v>
      </c>
      <c r="F565" s="2">
        <v>537899.78</v>
      </c>
      <c r="G565" s="2">
        <v>1109279.1799999899</v>
      </c>
      <c r="H565" s="2">
        <v>0</v>
      </c>
      <c r="I565" s="2">
        <v>-571379.4</v>
      </c>
      <c r="J565" s="2">
        <v>-571379.4</v>
      </c>
      <c r="K565" s="519" t="str">
        <f t="shared" si="8"/>
        <v>8702020000</v>
      </c>
    </row>
    <row r="566" spans="1:11" x14ac:dyDescent="0.3">
      <c r="A566" s="535" t="s">
        <v>1552</v>
      </c>
      <c r="B566" s="535" t="s">
        <v>1553</v>
      </c>
      <c r="C566" s="2">
        <v>81685030.659999907</v>
      </c>
      <c r="D566" s="2">
        <v>0</v>
      </c>
      <c r="E566" s="2">
        <v>81685030.659999907</v>
      </c>
      <c r="F566" s="2">
        <v>1475074.31</v>
      </c>
      <c r="G566" s="2">
        <v>1576058.12</v>
      </c>
      <c r="H566" s="2">
        <v>81584046.849999905</v>
      </c>
      <c r="I566" s="2">
        <v>0</v>
      </c>
      <c r="J566" s="2">
        <v>81584046.849999905</v>
      </c>
      <c r="K566" s="519" t="str">
        <f t="shared" si="8"/>
        <v>9010000074</v>
      </c>
    </row>
    <row r="567" spans="1:11" x14ac:dyDescent="0.3">
      <c r="A567" s="535" t="s">
        <v>1554</v>
      </c>
      <c r="B567" s="535" t="s">
        <v>1555</v>
      </c>
      <c r="C567" s="2">
        <v>81688208.659999907</v>
      </c>
      <c r="D567" s="2">
        <v>0</v>
      </c>
      <c r="E567" s="2">
        <v>81688208.659999907</v>
      </c>
      <c r="F567" s="2">
        <v>1475074.31</v>
      </c>
      <c r="G567" s="2">
        <v>1575739.12</v>
      </c>
      <c r="H567" s="2">
        <v>81587543.849999905</v>
      </c>
      <c r="I567" s="2">
        <v>0</v>
      </c>
      <c r="J567" s="2">
        <v>81587543.849999905</v>
      </c>
      <c r="K567" s="519" t="str">
        <f t="shared" si="8"/>
        <v>9010000076</v>
      </c>
    </row>
    <row r="568" spans="1:11" x14ac:dyDescent="0.3">
      <c r="A568" s="535" t="s">
        <v>1556</v>
      </c>
      <c r="B568" s="535" t="s">
        <v>1557</v>
      </c>
      <c r="C568" s="2">
        <v>78508354.180000007</v>
      </c>
      <c r="D568" s="2">
        <v>0</v>
      </c>
      <c r="E568" s="2">
        <v>78508354.180000007</v>
      </c>
      <c r="F568" s="2">
        <v>1469676.11</v>
      </c>
      <c r="G568" s="2">
        <v>1402836.24</v>
      </c>
      <c r="H568" s="2">
        <v>78575194.049999893</v>
      </c>
      <c r="I568" s="2">
        <v>0</v>
      </c>
      <c r="J568" s="2">
        <v>78575194.049999893</v>
      </c>
      <c r="K568" s="519" t="str">
        <f t="shared" si="8"/>
        <v>9010000111</v>
      </c>
    </row>
    <row r="569" spans="1:11" x14ac:dyDescent="0.3">
      <c r="A569" s="535" t="s">
        <v>1558</v>
      </c>
      <c r="B569" s="535" t="s">
        <v>1559</v>
      </c>
      <c r="C569" s="2">
        <v>8603097.3699999899</v>
      </c>
      <c r="D569" s="2">
        <v>0</v>
      </c>
      <c r="E569" s="2">
        <v>8603097.3699999899</v>
      </c>
      <c r="F569" s="2">
        <v>277853.91999999899</v>
      </c>
      <c r="G569" s="2">
        <v>0</v>
      </c>
      <c r="H569" s="2">
        <v>8880951.2899999898</v>
      </c>
      <c r="I569" s="2">
        <v>0</v>
      </c>
      <c r="J569" s="2">
        <v>8880951.2899999898</v>
      </c>
      <c r="K569" s="519" t="str">
        <f t="shared" si="8"/>
        <v>9010004074</v>
      </c>
    </row>
    <row r="570" spans="1:11" x14ac:dyDescent="0.3">
      <c r="A570" s="535" t="s">
        <v>1560</v>
      </c>
      <c r="B570" s="535" t="s">
        <v>1561</v>
      </c>
      <c r="C570" s="2">
        <v>25561290.629999898</v>
      </c>
      <c r="D570" s="2">
        <v>0</v>
      </c>
      <c r="E570" s="2">
        <v>25561290.629999898</v>
      </c>
      <c r="F570" s="2">
        <v>0</v>
      </c>
      <c r="G570" s="2">
        <v>396417.609999999</v>
      </c>
      <c r="H570" s="2">
        <v>25164873.02</v>
      </c>
      <c r="I570" s="2">
        <v>0</v>
      </c>
      <c r="J570" s="2">
        <v>25164873.02</v>
      </c>
      <c r="K570" s="519" t="str">
        <f t="shared" si="8"/>
        <v>9010010003</v>
      </c>
    </row>
    <row r="571" spans="1:11" x14ac:dyDescent="0.3">
      <c r="A571" s="535" t="s">
        <v>1562</v>
      </c>
      <c r="B571" s="535" t="s">
        <v>1563</v>
      </c>
      <c r="C571" s="2">
        <v>4067170.71</v>
      </c>
      <c r="D571" s="2">
        <v>0</v>
      </c>
      <c r="E571" s="2">
        <v>4067170.71</v>
      </c>
      <c r="F571" s="2">
        <v>2711.82</v>
      </c>
      <c r="G571" s="2">
        <v>0</v>
      </c>
      <c r="H571" s="2">
        <v>4069882.52999999</v>
      </c>
      <c r="I571" s="2">
        <v>0</v>
      </c>
      <c r="J571" s="2">
        <v>4069882.52999999</v>
      </c>
      <c r="K571" s="519" t="str">
        <f t="shared" si="8"/>
        <v>9010020003</v>
      </c>
    </row>
    <row r="572" spans="1:11" x14ac:dyDescent="0.3">
      <c r="A572" s="535" t="s">
        <v>1564</v>
      </c>
      <c r="B572" s="535" t="s">
        <v>1565</v>
      </c>
      <c r="C572" s="2">
        <v>86113</v>
      </c>
      <c r="D572" s="2">
        <v>0</v>
      </c>
      <c r="E572" s="2">
        <v>86113</v>
      </c>
      <c r="F572" s="2">
        <v>16706</v>
      </c>
      <c r="G572" s="2">
        <v>600</v>
      </c>
      <c r="H572" s="2">
        <v>102219</v>
      </c>
      <c r="I572" s="2">
        <v>0</v>
      </c>
      <c r="J572" s="2">
        <v>102219</v>
      </c>
      <c r="K572" s="519" t="str">
        <f t="shared" si="8"/>
        <v>9010030003</v>
      </c>
    </row>
    <row r="573" spans="1:11" x14ac:dyDescent="0.3">
      <c r="A573" s="535" t="s">
        <v>1566</v>
      </c>
      <c r="B573" s="535" t="s">
        <v>1567</v>
      </c>
      <c r="C573" s="2">
        <v>18434425.609999899</v>
      </c>
      <c r="D573" s="2">
        <v>0</v>
      </c>
      <c r="E573" s="2">
        <v>18434425.609999899</v>
      </c>
      <c r="F573" s="2">
        <v>478641.90999999898</v>
      </c>
      <c r="G573" s="2">
        <v>304369.71999999898</v>
      </c>
      <c r="H573" s="2">
        <v>18608697.800000001</v>
      </c>
      <c r="I573" s="2">
        <v>0</v>
      </c>
      <c r="J573" s="2">
        <v>18608697.800000001</v>
      </c>
      <c r="K573" s="519" t="str">
        <f t="shared" si="8"/>
        <v>9010040003</v>
      </c>
    </row>
    <row r="574" spans="1:11" x14ac:dyDescent="0.3">
      <c r="A574" s="535" t="s">
        <v>1568</v>
      </c>
      <c r="B574" s="535" t="s">
        <v>1569</v>
      </c>
      <c r="C574" s="2">
        <v>1791783.82</v>
      </c>
      <c r="D574" s="2">
        <v>0</v>
      </c>
      <c r="E574" s="2">
        <v>1791783.82</v>
      </c>
      <c r="F574" s="2">
        <v>0</v>
      </c>
      <c r="G574" s="2">
        <v>7261.4899999999898</v>
      </c>
      <c r="H574" s="2">
        <v>1784522.33</v>
      </c>
      <c r="I574" s="2">
        <v>0</v>
      </c>
      <c r="J574" s="2">
        <v>1784522.33</v>
      </c>
      <c r="K574" s="519" t="str">
        <f t="shared" si="8"/>
        <v>9010050003</v>
      </c>
    </row>
    <row r="575" spans="1:11" x14ac:dyDescent="0.3">
      <c r="A575" s="535" t="s">
        <v>1570</v>
      </c>
      <c r="B575" s="535" t="s">
        <v>1571</v>
      </c>
      <c r="C575" s="2">
        <v>7418670.5499999896</v>
      </c>
      <c r="D575" s="2">
        <v>0</v>
      </c>
      <c r="E575" s="2">
        <v>7418670.5499999896</v>
      </c>
      <c r="F575" s="2">
        <v>248052.22</v>
      </c>
      <c r="G575" s="2">
        <v>378778.5</v>
      </c>
      <c r="H575" s="2">
        <v>7287944.2699999902</v>
      </c>
      <c r="I575" s="2">
        <v>0</v>
      </c>
      <c r="J575" s="2">
        <v>7287944.2699999902</v>
      </c>
      <c r="K575" s="519" t="str">
        <f t="shared" si="8"/>
        <v>9010060003</v>
      </c>
    </row>
    <row r="576" spans="1:11" x14ac:dyDescent="0.3">
      <c r="A576" s="535" t="s">
        <v>1572</v>
      </c>
      <c r="B576" s="535" t="s">
        <v>1573</v>
      </c>
      <c r="C576" s="2">
        <v>7184168.1699999897</v>
      </c>
      <c r="D576" s="2">
        <v>0</v>
      </c>
      <c r="E576" s="2">
        <v>7184168.1699999897</v>
      </c>
      <c r="F576" s="2">
        <v>254401.79</v>
      </c>
      <c r="G576" s="2">
        <v>335932.78999999899</v>
      </c>
      <c r="H576" s="2">
        <v>7102637.1699999897</v>
      </c>
      <c r="I576" s="2">
        <v>0</v>
      </c>
      <c r="J576" s="2">
        <v>7102637.1699999897</v>
      </c>
      <c r="K576" s="519" t="str">
        <f t="shared" si="8"/>
        <v>9010070003</v>
      </c>
    </row>
    <row r="577" spans="1:11" x14ac:dyDescent="0.3">
      <c r="A577" s="535" t="s">
        <v>1574</v>
      </c>
      <c r="B577" s="535" t="s">
        <v>1575</v>
      </c>
      <c r="C577" s="2">
        <v>14315069.76</v>
      </c>
      <c r="D577" s="2">
        <v>0</v>
      </c>
      <c r="E577" s="2">
        <v>14315069.76</v>
      </c>
      <c r="F577" s="2">
        <v>469162.37</v>
      </c>
      <c r="G577" s="2">
        <v>152379.01</v>
      </c>
      <c r="H577" s="2">
        <v>14631853.1199999</v>
      </c>
      <c r="I577" s="2">
        <v>0</v>
      </c>
      <c r="J577" s="2">
        <v>14631853.1199999</v>
      </c>
      <c r="K577" s="519" t="str">
        <f t="shared" si="8"/>
        <v>9010080003</v>
      </c>
    </row>
    <row r="578" spans="1:11" x14ac:dyDescent="0.3">
      <c r="A578" s="535" t="s">
        <v>1576</v>
      </c>
      <c r="B578" s="535" t="s">
        <v>1577</v>
      </c>
      <c r="C578" s="2">
        <v>0</v>
      </c>
      <c r="D578" s="2">
        <v>0</v>
      </c>
      <c r="E578" s="2">
        <v>0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519" t="str">
        <f t="shared" si="8"/>
        <v>9010990000</v>
      </c>
    </row>
    <row r="579" spans="1:11" x14ac:dyDescent="0.3">
      <c r="A579" s="535" t="s">
        <v>1578</v>
      </c>
      <c r="B579" s="535" t="s">
        <v>1579</v>
      </c>
      <c r="C579" s="2">
        <v>-53561307.25</v>
      </c>
      <c r="D579" s="2">
        <v>0</v>
      </c>
      <c r="E579" s="2">
        <v>-53561307.25</v>
      </c>
      <c r="F579" s="2">
        <v>0</v>
      </c>
      <c r="G579" s="2">
        <v>0</v>
      </c>
      <c r="H579" s="2">
        <v>0</v>
      </c>
      <c r="I579" s="2">
        <v>-53561307.25</v>
      </c>
      <c r="J579" s="2">
        <v>-53561307.25</v>
      </c>
      <c r="K579" s="519" t="str">
        <f t="shared" si="8"/>
        <v>9011000111</v>
      </c>
    </row>
    <row r="580" spans="1:11" x14ac:dyDescent="0.3">
      <c r="A580" s="535" t="s">
        <v>1580</v>
      </c>
      <c r="B580" s="535" t="s">
        <v>1581</v>
      </c>
      <c r="C580" s="2">
        <v>-11727079.51</v>
      </c>
      <c r="D580" s="2">
        <v>0</v>
      </c>
      <c r="E580" s="2">
        <v>-11727079.51</v>
      </c>
      <c r="F580" s="2">
        <v>114699.8</v>
      </c>
      <c r="G580" s="2">
        <v>662933.39</v>
      </c>
      <c r="H580" s="2">
        <v>0</v>
      </c>
      <c r="I580" s="2">
        <v>-12275313.1</v>
      </c>
      <c r="J580" s="2">
        <v>-12275313.1</v>
      </c>
      <c r="K580" s="519" t="str">
        <f t="shared" ref="K580:K643" si="9">A580</f>
        <v>9011010003</v>
      </c>
    </row>
    <row r="581" spans="1:11" x14ac:dyDescent="0.3">
      <c r="A581" s="535" t="s">
        <v>1582</v>
      </c>
      <c r="B581" s="535" t="s">
        <v>1583</v>
      </c>
      <c r="C581" s="2">
        <v>-1986024.27</v>
      </c>
      <c r="D581" s="2">
        <v>0</v>
      </c>
      <c r="E581" s="2">
        <v>-1986024.27</v>
      </c>
      <c r="F581" s="2">
        <v>0</v>
      </c>
      <c r="G581" s="2">
        <v>105289.2</v>
      </c>
      <c r="H581" s="2">
        <v>0</v>
      </c>
      <c r="I581" s="2">
        <v>-2091313.47</v>
      </c>
      <c r="J581" s="2">
        <v>-2091313.47</v>
      </c>
      <c r="K581" s="519" t="str">
        <f t="shared" si="9"/>
        <v>9011020003</v>
      </c>
    </row>
    <row r="582" spans="1:11" x14ac:dyDescent="0.3">
      <c r="A582" s="535" t="s">
        <v>1584</v>
      </c>
      <c r="B582" s="535" t="s">
        <v>1585</v>
      </c>
      <c r="C582" s="2">
        <v>-83484.699999999895</v>
      </c>
      <c r="D582" s="2">
        <v>0</v>
      </c>
      <c r="E582" s="2">
        <v>-83484.699999999895</v>
      </c>
      <c r="F582" s="2">
        <v>600</v>
      </c>
      <c r="G582" s="2">
        <v>876.1</v>
      </c>
      <c r="H582" s="2">
        <v>0</v>
      </c>
      <c r="I582" s="2">
        <v>-83760.800000000003</v>
      </c>
      <c r="J582" s="2">
        <v>-83760.800000000003</v>
      </c>
      <c r="K582" s="519" t="str">
        <f t="shared" si="9"/>
        <v>9011030003</v>
      </c>
    </row>
    <row r="583" spans="1:11" x14ac:dyDescent="0.3">
      <c r="A583" s="535" t="s">
        <v>1586</v>
      </c>
      <c r="B583" s="535" t="s">
        <v>1587</v>
      </c>
      <c r="C583" s="2">
        <v>-14994152.779999901</v>
      </c>
      <c r="D583" s="2">
        <v>0</v>
      </c>
      <c r="E583" s="2">
        <v>-14994152.779999901</v>
      </c>
      <c r="F583" s="2">
        <v>302648.65999999898</v>
      </c>
      <c r="G583" s="2">
        <v>654767.37</v>
      </c>
      <c r="H583" s="2">
        <v>0</v>
      </c>
      <c r="I583" s="2">
        <v>-15346271.49</v>
      </c>
      <c r="J583" s="2">
        <v>-15346271.49</v>
      </c>
      <c r="K583" s="519" t="str">
        <f t="shared" si="9"/>
        <v>9011040003</v>
      </c>
    </row>
    <row r="584" spans="1:11" x14ac:dyDescent="0.3">
      <c r="A584" s="535" t="s">
        <v>1588</v>
      </c>
      <c r="B584" s="535" t="s">
        <v>1589</v>
      </c>
      <c r="C584" s="2">
        <v>-1333844.21</v>
      </c>
      <c r="D584" s="2">
        <v>0</v>
      </c>
      <c r="E584" s="2">
        <v>-1333844.21</v>
      </c>
      <c r="F584" s="2">
        <v>7261.4899999999898</v>
      </c>
      <c r="G584" s="2">
        <v>66623.22</v>
      </c>
      <c r="H584" s="2">
        <v>0</v>
      </c>
      <c r="I584" s="2">
        <v>-1393205.9399999899</v>
      </c>
      <c r="J584" s="2">
        <v>-1393205.9399999899</v>
      </c>
      <c r="K584" s="519" t="str">
        <f t="shared" si="9"/>
        <v>9011050003</v>
      </c>
    </row>
    <row r="585" spans="1:11" x14ac:dyDescent="0.3">
      <c r="A585" s="535" t="s">
        <v>1590</v>
      </c>
      <c r="B585" s="535" t="s">
        <v>1591</v>
      </c>
      <c r="C585" s="2">
        <v>-5706933.79</v>
      </c>
      <c r="D585" s="2">
        <v>0</v>
      </c>
      <c r="E585" s="2">
        <v>-5706933.79</v>
      </c>
      <c r="F585" s="2">
        <v>345262.90999999898</v>
      </c>
      <c r="G585" s="2">
        <v>342968.09</v>
      </c>
      <c r="H585" s="2">
        <v>0</v>
      </c>
      <c r="I585" s="2">
        <v>-5704638.9699999904</v>
      </c>
      <c r="J585" s="2">
        <v>-5704638.9699999904</v>
      </c>
      <c r="K585" s="519" t="str">
        <f t="shared" si="9"/>
        <v>9011060003</v>
      </c>
    </row>
    <row r="586" spans="1:11" x14ac:dyDescent="0.3">
      <c r="A586" s="535" t="s">
        <v>1592</v>
      </c>
      <c r="B586" s="535" t="s">
        <v>1593</v>
      </c>
      <c r="C586" s="2">
        <v>-4201046.2</v>
      </c>
      <c r="D586" s="2">
        <v>0</v>
      </c>
      <c r="E586" s="2">
        <v>-4201046.2</v>
      </c>
      <c r="F586" s="2">
        <v>340462.52</v>
      </c>
      <c r="G586" s="2">
        <v>509622.7</v>
      </c>
      <c r="H586" s="2">
        <v>0</v>
      </c>
      <c r="I586" s="2">
        <v>-4370206.3799999896</v>
      </c>
      <c r="J586" s="2">
        <v>-4370206.3799999896</v>
      </c>
      <c r="K586" s="519" t="str">
        <f t="shared" si="9"/>
        <v>9011070003</v>
      </c>
    </row>
    <row r="587" spans="1:11" x14ac:dyDescent="0.3">
      <c r="A587" s="535" t="s">
        <v>1594</v>
      </c>
      <c r="B587" s="535" t="s">
        <v>1595</v>
      </c>
      <c r="C587" s="2">
        <v>-13119501.85</v>
      </c>
      <c r="D587" s="2">
        <v>0</v>
      </c>
      <c r="E587" s="2">
        <v>-13119501.85</v>
      </c>
      <c r="F587" s="2">
        <v>148193.88</v>
      </c>
      <c r="G587" s="2">
        <v>495690.03999999899</v>
      </c>
      <c r="H587" s="2">
        <v>0</v>
      </c>
      <c r="I587" s="2">
        <v>-13466998.01</v>
      </c>
      <c r="J587" s="2">
        <v>-13466998.01</v>
      </c>
      <c r="K587" s="519" t="str">
        <f t="shared" si="9"/>
        <v>9011080003</v>
      </c>
    </row>
    <row r="588" spans="1:11" x14ac:dyDescent="0.3">
      <c r="A588" s="535" t="s">
        <v>1596</v>
      </c>
      <c r="B588" s="535" t="s">
        <v>1597</v>
      </c>
      <c r="C588" s="2">
        <v>-55667382.590000004</v>
      </c>
      <c r="D588" s="2">
        <v>0</v>
      </c>
      <c r="E588" s="2">
        <v>-55667382.590000004</v>
      </c>
      <c r="F588" s="2">
        <v>1259448.26</v>
      </c>
      <c r="G588" s="2">
        <v>2836185.6899999902</v>
      </c>
      <c r="H588" s="2">
        <v>0</v>
      </c>
      <c r="I588" s="2">
        <v>-57244120.020000003</v>
      </c>
      <c r="J588" s="2">
        <v>-57244120.020000003</v>
      </c>
      <c r="K588" s="519" t="str">
        <f t="shared" si="9"/>
        <v>9011090174</v>
      </c>
    </row>
    <row r="589" spans="1:11" x14ac:dyDescent="0.3">
      <c r="A589" s="535" t="s">
        <v>1598</v>
      </c>
      <c r="B589" s="535" t="s">
        <v>1599</v>
      </c>
      <c r="C589" s="2">
        <v>-55627338.340000004</v>
      </c>
      <c r="D589" s="2">
        <v>0</v>
      </c>
      <c r="E589" s="2">
        <v>-55627338.340000004</v>
      </c>
      <c r="F589" s="2">
        <v>1259129.26</v>
      </c>
      <c r="G589" s="2">
        <v>2872487.68</v>
      </c>
      <c r="H589" s="2">
        <v>0</v>
      </c>
      <c r="I589" s="2">
        <v>-57240696.759999901</v>
      </c>
      <c r="J589" s="2">
        <v>-57240696.759999901</v>
      </c>
      <c r="K589" s="519" t="str">
        <f t="shared" si="9"/>
        <v>9011090176</v>
      </c>
    </row>
    <row r="590" spans="1:11" x14ac:dyDescent="0.3">
      <c r="A590" s="535" t="s">
        <v>1600</v>
      </c>
      <c r="B590" s="535" t="s">
        <v>1601</v>
      </c>
      <c r="C590" s="2">
        <v>-1929210.72</v>
      </c>
      <c r="D590" s="2">
        <v>0</v>
      </c>
      <c r="E590" s="2">
        <v>-1929210.72</v>
      </c>
      <c r="F590" s="2">
        <v>0</v>
      </c>
      <c r="G590" s="2">
        <v>408834.28</v>
      </c>
      <c r="H590" s="2">
        <v>0</v>
      </c>
      <c r="I590" s="2">
        <v>-2338045</v>
      </c>
      <c r="J590" s="2">
        <v>-2338045</v>
      </c>
      <c r="K590" s="519" t="str">
        <f t="shared" si="9"/>
        <v>9011094174</v>
      </c>
    </row>
    <row r="591" spans="1:11" x14ac:dyDescent="0.3">
      <c r="A591" s="535" t="s">
        <v>1602</v>
      </c>
      <c r="B591" s="535" t="s">
        <v>1579</v>
      </c>
      <c r="C591" s="2">
        <v>-5836440.2199999904</v>
      </c>
      <c r="D591" s="2">
        <v>0</v>
      </c>
      <c r="E591" s="2">
        <v>-5836440.2199999904</v>
      </c>
      <c r="F591" s="2">
        <v>1244682.74</v>
      </c>
      <c r="G591" s="2">
        <v>2388650.9199999901</v>
      </c>
      <c r="H591" s="2">
        <v>0</v>
      </c>
      <c r="I591" s="2">
        <v>-6980408.4000000004</v>
      </c>
      <c r="J591" s="2">
        <v>-6980408.4000000004</v>
      </c>
      <c r="K591" s="519" t="str">
        <f t="shared" si="9"/>
        <v>9011230111</v>
      </c>
    </row>
    <row r="592" spans="1:11" x14ac:dyDescent="0.3">
      <c r="A592" s="535" t="s">
        <v>1603</v>
      </c>
      <c r="B592" s="535" t="s">
        <v>1604</v>
      </c>
      <c r="C592" s="2">
        <v>-59794.089999999902</v>
      </c>
      <c r="D592" s="2">
        <v>0</v>
      </c>
      <c r="E592" s="2">
        <v>-59794.089999999902</v>
      </c>
      <c r="F592" s="2">
        <v>0</v>
      </c>
      <c r="G592" s="2">
        <v>89.98</v>
      </c>
      <c r="H592" s="2">
        <v>0</v>
      </c>
      <c r="I592" s="2">
        <v>-59884.07</v>
      </c>
      <c r="J592" s="2">
        <v>-59884.07</v>
      </c>
      <c r="K592" s="519" t="str">
        <f t="shared" si="9"/>
        <v>9011230211</v>
      </c>
    </row>
    <row r="593" spans="1:11" x14ac:dyDescent="0.3">
      <c r="A593" s="535" t="s">
        <v>1605</v>
      </c>
      <c r="B593" s="535" t="s">
        <v>1606</v>
      </c>
      <c r="C593" s="2">
        <v>254715.929999999</v>
      </c>
      <c r="D593" s="2">
        <v>0</v>
      </c>
      <c r="E593" s="2">
        <v>254715.929999999</v>
      </c>
      <c r="F593" s="2">
        <v>0</v>
      </c>
      <c r="G593" s="2">
        <v>56873.459999999897</v>
      </c>
      <c r="H593" s="2">
        <v>197842.47</v>
      </c>
      <c r="I593" s="2">
        <v>0</v>
      </c>
      <c r="J593" s="2">
        <v>197842.47</v>
      </c>
      <c r="K593" s="519" t="str">
        <f t="shared" si="9"/>
        <v>9012090005</v>
      </c>
    </row>
    <row r="594" spans="1:11" x14ac:dyDescent="0.3">
      <c r="A594" s="535" t="s">
        <v>1607</v>
      </c>
      <c r="B594" s="535" t="s">
        <v>1608</v>
      </c>
      <c r="C594" s="2">
        <v>-816493.31999999902</v>
      </c>
      <c r="D594" s="2">
        <v>0</v>
      </c>
      <c r="E594" s="2">
        <v>-816493.31999999902</v>
      </c>
      <c r="F594" s="2">
        <v>1100.43</v>
      </c>
      <c r="G594" s="2">
        <v>0</v>
      </c>
      <c r="H594" s="2">
        <v>0</v>
      </c>
      <c r="I594" s="2">
        <v>-815392.89</v>
      </c>
      <c r="J594" s="2">
        <v>-815392.89</v>
      </c>
      <c r="K594" s="519" t="str">
        <f t="shared" si="9"/>
        <v>9012090007</v>
      </c>
    </row>
    <row r="595" spans="1:11" x14ac:dyDescent="0.3">
      <c r="A595" s="535" t="s">
        <v>1609</v>
      </c>
      <c r="B595" s="535" t="s">
        <v>1610</v>
      </c>
      <c r="C595" s="2">
        <v>-27990.93</v>
      </c>
      <c r="D595" s="2">
        <v>0</v>
      </c>
      <c r="E595" s="2">
        <v>-27990.93</v>
      </c>
      <c r="F595" s="2">
        <v>0</v>
      </c>
      <c r="G595" s="2">
        <v>0</v>
      </c>
      <c r="H595" s="2">
        <v>0</v>
      </c>
      <c r="I595" s="2">
        <v>-27990.93</v>
      </c>
      <c r="J595" s="2">
        <v>-27990.93</v>
      </c>
      <c r="K595" s="519" t="str">
        <f t="shared" si="9"/>
        <v>9012090176</v>
      </c>
    </row>
    <row r="596" spans="1:11" x14ac:dyDescent="0.3">
      <c r="A596" s="535" t="s">
        <v>1611</v>
      </c>
      <c r="B596" s="535" t="s">
        <v>1612</v>
      </c>
      <c r="C596" s="2">
        <v>1829984.28</v>
      </c>
      <c r="D596" s="2">
        <v>0</v>
      </c>
      <c r="E596" s="2">
        <v>1829984.28</v>
      </c>
      <c r="F596" s="2">
        <v>5398.1999999999898</v>
      </c>
      <c r="G596" s="2">
        <v>0</v>
      </c>
      <c r="H596" s="2">
        <v>1835382.48</v>
      </c>
      <c r="I596" s="2">
        <v>0</v>
      </c>
      <c r="J596" s="2">
        <v>1835382.48</v>
      </c>
      <c r="K596" s="519" t="str">
        <f t="shared" si="9"/>
        <v>9020000211</v>
      </c>
    </row>
    <row r="597" spans="1:11" x14ac:dyDescent="0.3">
      <c r="A597" s="535" t="s">
        <v>1613</v>
      </c>
      <c r="B597" s="535" t="s">
        <v>1614</v>
      </c>
      <c r="C597" s="2">
        <v>589446.80000000005</v>
      </c>
      <c r="D597" s="2">
        <v>0</v>
      </c>
      <c r="E597" s="2">
        <v>589446.80000000005</v>
      </c>
      <c r="F597" s="2">
        <v>0</v>
      </c>
      <c r="G597" s="2">
        <v>0</v>
      </c>
      <c r="H597" s="2">
        <v>589446.80000000005</v>
      </c>
      <c r="I597" s="2">
        <v>0</v>
      </c>
      <c r="J597" s="2">
        <v>589446.80000000005</v>
      </c>
      <c r="K597" s="519" t="str">
        <f t="shared" si="9"/>
        <v>9020000311</v>
      </c>
    </row>
    <row r="598" spans="1:11" x14ac:dyDescent="0.3">
      <c r="A598" s="535" t="s">
        <v>1615</v>
      </c>
      <c r="B598" s="535" t="s">
        <v>1616</v>
      </c>
      <c r="C598" s="2">
        <v>1829984.28</v>
      </c>
      <c r="D598" s="2">
        <v>0</v>
      </c>
      <c r="E598" s="2">
        <v>1829984.28</v>
      </c>
      <c r="F598" s="2">
        <v>5398.1999999999898</v>
      </c>
      <c r="G598" s="2">
        <v>0</v>
      </c>
      <c r="H598" s="2">
        <v>1835382.48</v>
      </c>
      <c r="I598" s="2">
        <v>0</v>
      </c>
      <c r="J598" s="2">
        <v>1835382.48</v>
      </c>
      <c r="K598" s="519" t="str">
        <f t="shared" si="9"/>
        <v>9020140003</v>
      </c>
    </row>
    <row r="599" spans="1:11" x14ac:dyDescent="0.3">
      <c r="A599" s="535" t="s">
        <v>1617</v>
      </c>
      <c r="B599" s="535" t="s">
        <v>1618</v>
      </c>
      <c r="C599" s="2">
        <v>589446.80000000005</v>
      </c>
      <c r="D599" s="2">
        <v>0</v>
      </c>
      <c r="E599" s="2">
        <v>589446.80000000005</v>
      </c>
      <c r="F599" s="2">
        <v>0</v>
      </c>
      <c r="G599" s="2">
        <v>0</v>
      </c>
      <c r="H599" s="2">
        <v>589446.80000000005</v>
      </c>
      <c r="I599" s="2">
        <v>0</v>
      </c>
      <c r="J599" s="2">
        <v>589446.80000000005</v>
      </c>
      <c r="K599" s="519" t="str">
        <f t="shared" si="9"/>
        <v>9020160003</v>
      </c>
    </row>
    <row r="600" spans="1:11" x14ac:dyDescent="0.3">
      <c r="A600" s="535" t="s">
        <v>1619</v>
      </c>
      <c r="B600" s="535" t="s">
        <v>1620</v>
      </c>
      <c r="C600" s="2">
        <v>-1730617.75</v>
      </c>
      <c r="D600" s="2">
        <v>0</v>
      </c>
      <c r="E600" s="2">
        <v>-1730617.75</v>
      </c>
      <c r="F600" s="2">
        <v>0</v>
      </c>
      <c r="G600" s="2">
        <v>0</v>
      </c>
      <c r="H600" s="2">
        <v>0</v>
      </c>
      <c r="I600" s="2">
        <v>-1730617.75</v>
      </c>
      <c r="J600" s="2">
        <v>-1730617.75</v>
      </c>
      <c r="K600" s="519" t="str">
        <f t="shared" si="9"/>
        <v>9021000211</v>
      </c>
    </row>
    <row r="601" spans="1:11" x14ac:dyDescent="0.3">
      <c r="A601" s="535" t="s">
        <v>1621</v>
      </c>
      <c r="B601" s="535" t="s">
        <v>1622</v>
      </c>
      <c r="C601" s="2">
        <v>-1697679.8799999901</v>
      </c>
      <c r="D601" s="2">
        <v>0</v>
      </c>
      <c r="E601" s="2">
        <v>-1697679.8799999901</v>
      </c>
      <c r="F601" s="2">
        <v>0</v>
      </c>
      <c r="G601" s="2">
        <v>20991.360000000001</v>
      </c>
      <c r="H601" s="2">
        <v>0</v>
      </c>
      <c r="I601" s="2">
        <v>-1718671.24</v>
      </c>
      <c r="J601" s="2">
        <v>-1718671.24</v>
      </c>
      <c r="K601" s="519" t="str">
        <f t="shared" si="9"/>
        <v>9021140003</v>
      </c>
    </row>
    <row r="602" spans="1:11" x14ac:dyDescent="0.3">
      <c r="A602" s="535" t="s">
        <v>1623</v>
      </c>
      <c r="B602" s="535" t="s">
        <v>1624</v>
      </c>
      <c r="C602" s="2">
        <v>-548663.81999999902</v>
      </c>
      <c r="D602" s="2">
        <v>0</v>
      </c>
      <c r="E602" s="2">
        <v>-548663.81999999902</v>
      </c>
      <c r="F602" s="2">
        <v>0</v>
      </c>
      <c r="G602" s="2">
        <v>3572.2399999999898</v>
      </c>
      <c r="H602" s="2">
        <v>0</v>
      </c>
      <c r="I602" s="2">
        <v>-552236.06000000006</v>
      </c>
      <c r="J602" s="2">
        <v>-552236.06000000006</v>
      </c>
      <c r="K602" s="519" t="str">
        <f t="shared" si="9"/>
        <v>9021160003</v>
      </c>
    </row>
    <row r="603" spans="1:11" x14ac:dyDescent="0.3">
      <c r="A603" s="535" t="s">
        <v>1625</v>
      </c>
      <c r="B603" s="535" t="s">
        <v>1626</v>
      </c>
      <c r="C603" s="2">
        <v>410085.33</v>
      </c>
      <c r="D603" s="2">
        <v>0</v>
      </c>
      <c r="E603" s="2">
        <v>410085.33</v>
      </c>
      <c r="F603" s="2">
        <v>0</v>
      </c>
      <c r="G603" s="2">
        <v>0</v>
      </c>
      <c r="H603" s="2">
        <v>410085.33</v>
      </c>
      <c r="I603" s="2">
        <v>0</v>
      </c>
      <c r="J603" s="2">
        <v>410085.33</v>
      </c>
      <c r="K603" s="519" t="str">
        <f t="shared" si="9"/>
        <v>9060000011</v>
      </c>
    </row>
    <row r="604" spans="1:11" x14ac:dyDescent="0.3">
      <c r="A604" s="535" t="s">
        <v>1627</v>
      </c>
      <c r="B604" s="535" t="s">
        <v>1628</v>
      </c>
      <c r="C604" s="2">
        <v>410085.33</v>
      </c>
      <c r="D604" s="2">
        <v>0</v>
      </c>
      <c r="E604" s="2">
        <v>410085.33</v>
      </c>
      <c r="F604" s="2">
        <v>0</v>
      </c>
      <c r="G604" s="2">
        <v>0</v>
      </c>
      <c r="H604" s="2">
        <v>410085.33</v>
      </c>
      <c r="I604" s="2">
        <v>0</v>
      </c>
      <c r="J604" s="2">
        <v>410085.33</v>
      </c>
      <c r="K604" s="519" t="str">
        <f t="shared" si="9"/>
        <v>9060010003</v>
      </c>
    </row>
    <row r="605" spans="1:11" x14ac:dyDescent="0.3">
      <c r="A605" s="535" t="s">
        <v>1629</v>
      </c>
      <c r="B605" s="535" t="s">
        <v>1630</v>
      </c>
      <c r="C605" s="2">
        <v>-235484.429999999</v>
      </c>
      <c r="D605" s="2">
        <v>0</v>
      </c>
      <c r="E605" s="2">
        <v>-235484.429999999</v>
      </c>
      <c r="F605" s="2">
        <v>0</v>
      </c>
      <c r="G605" s="2">
        <v>10254.4</v>
      </c>
      <c r="H605" s="2">
        <v>0</v>
      </c>
      <c r="I605" s="2">
        <v>-245738.829999999</v>
      </c>
      <c r="J605" s="2">
        <v>-245738.829999999</v>
      </c>
      <c r="K605" s="519" t="str">
        <f t="shared" si="9"/>
        <v>9061010003</v>
      </c>
    </row>
    <row r="606" spans="1:11" x14ac:dyDescent="0.3">
      <c r="A606" s="534" t="s">
        <v>1631</v>
      </c>
      <c r="B606" s="534" t="s">
        <v>1632</v>
      </c>
      <c r="C606">
        <v>8076</v>
      </c>
      <c r="D606">
        <v>0</v>
      </c>
      <c r="E606">
        <v>8076</v>
      </c>
      <c r="F606">
        <v>1743881.1</v>
      </c>
      <c r="G606">
        <v>1476334.4199999899</v>
      </c>
      <c r="H606">
        <v>275622.679999999</v>
      </c>
      <c r="I606">
        <v>0</v>
      </c>
      <c r="J606">
        <v>275622.679999999</v>
      </c>
      <c r="K606" s="519" t="str">
        <f t="shared" si="9"/>
        <v>9080100003</v>
      </c>
    </row>
    <row r="607" spans="1:11" x14ac:dyDescent="0.3">
      <c r="A607" s="534" t="s">
        <v>1633</v>
      </c>
      <c r="B607" s="534" t="s">
        <v>1634</v>
      </c>
      <c r="C607">
        <v>33076</v>
      </c>
      <c r="D607">
        <v>0</v>
      </c>
      <c r="E607">
        <v>33076</v>
      </c>
      <c r="F607">
        <v>1743881.1</v>
      </c>
      <c r="G607">
        <v>1476334.4199999899</v>
      </c>
      <c r="H607">
        <v>300622.679999999</v>
      </c>
      <c r="I607">
        <v>0</v>
      </c>
      <c r="J607">
        <v>300622.679999999</v>
      </c>
      <c r="K607" s="519" t="str">
        <f t="shared" si="9"/>
        <v>9080100011</v>
      </c>
    </row>
    <row r="608" spans="1:11" x14ac:dyDescent="0.3">
      <c r="A608" s="534" t="s">
        <v>1635</v>
      </c>
      <c r="B608" s="534" t="s">
        <v>1636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 s="519" t="str">
        <f t="shared" si="9"/>
        <v>9080200003</v>
      </c>
    </row>
    <row r="609" spans="1:11" x14ac:dyDescent="0.3">
      <c r="A609" s="534" t="s">
        <v>1637</v>
      </c>
      <c r="B609" s="534" t="s">
        <v>1638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 s="519" t="str">
        <f t="shared" si="9"/>
        <v>9080200011</v>
      </c>
    </row>
    <row r="610" spans="1:11" x14ac:dyDescent="0.3">
      <c r="A610" s="534" t="s">
        <v>1639</v>
      </c>
      <c r="B610" s="534" t="s">
        <v>1640</v>
      </c>
      <c r="C610">
        <v>3000469.98</v>
      </c>
      <c r="D610">
        <v>0</v>
      </c>
      <c r="E610">
        <v>3000469.98</v>
      </c>
      <c r="F610">
        <v>274149.739999999</v>
      </c>
      <c r="G610">
        <v>168995.35</v>
      </c>
      <c r="H610">
        <v>3105624.37</v>
      </c>
      <c r="I610">
        <v>0</v>
      </c>
      <c r="J610">
        <v>3105624.37</v>
      </c>
      <c r="K610" s="519" t="str">
        <f t="shared" si="9"/>
        <v>9092000000</v>
      </c>
    </row>
    <row r="611" spans="1:11" x14ac:dyDescent="0.3">
      <c r="A611" s="534" t="s">
        <v>1641</v>
      </c>
      <c r="B611" s="534" t="s">
        <v>1642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 s="519" t="str">
        <f t="shared" si="9"/>
        <v>9210000120</v>
      </c>
    </row>
    <row r="612" spans="1:11" x14ac:dyDescent="0.3">
      <c r="A612" s="534" t="s">
        <v>1643</v>
      </c>
      <c r="B612" s="534" t="s">
        <v>1644</v>
      </c>
      <c r="C612">
        <v>20652.959999999901</v>
      </c>
      <c r="D612">
        <v>0</v>
      </c>
      <c r="E612">
        <v>20652.959999999901</v>
      </c>
      <c r="F612">
        <v>0</v>
      </c>
      <c r="G612">
        <v>0</v>
      </c>
      <c r="H612">
        <v>20652.959999999901</v>
      </c>
      <c r="I612">
        <v>0</v>
      </c>
      <c r="J612">
        <v>20652.959999999901</v>
      </c>
      <c r="K612" s="519" t="str">
        <f t="shared" si="9"/>
        <v>9249990103</v>
      </c>
    </row>
    <row r="613" spans="1:11" x14ac:dyDescent="0.3">
      <c r="A613" s="534" t="s">
        <v>1645</v>
      </c>
      <c r="B613" s="534" t="s">
        <v>1646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 s="519" t="str">
        <f t="shared" si="9"/>
        <v>9290000000</v>
      </c>
    </row>
    <row r="614" spans="1:11" x14ac:dyDescent="0.3">
      <c r="A614" s="534" t="s">
        <v>1647</v>
      </c>
      <c r="B614" s="534" t="s">
        <v>1648</v>
      </c>
      <c r="C614">
        <v>0</v>
      </c>
      <c r="D614">
        <v>0</v>
      </c>
      <c r="E614">
        <v>0</v>
      </c>
      <c r="F614">
        <v>2388420.77</v>
      </c>
      <c r="G614">
        <v>440.73</v>
      </c>
      <c r="H614">
        <v>2387980.04</v>
      </c>
      <c r="I614">
        <v>0</v>
      </c>
      <c r="J614">
        <v>2387980.04</v>
      </c>
      <c r="K614" s="519" t="str">
        <f t="shared" si="9"/>
        <v>9400230111</v>
      </c>
    </row>
    <row r="615" spans="1:11" x14ac:dyDescent="0.3">
      <c r="A615" s="534" t="s">
        <v>1923</v>
      </c>
      <c r="B615" s="534" t="s">
        <v>1924</v>
      </c>
      <c r="C615">
        <v>0</v>
      </c>
      <c r="D615">
        <v>0</v>
      </c>
      <c r="E615">
        <v>0</v>
      </c>
      <c r="F615">
        <v>89.98</v>
      </c>
      <c r="G615">
        <v>0</v>
      </c>
      <c r="H615">
        <v>89.98</v>
      </c>
      <c r="I615">
        <v>0</v>
      </c>
      <c r="J615">
        <v>89.98</v>
      </c>
      <c r="K615" s="519" t="str">
        <f t="shared" si="9"/>
        <v>9400230211</v>
      </c>
    </row>
    <row r="616" spans="1:11" x14ac:dyDescent="0.3">
      <c r="A616" s="534" t="s">
        <v>1649</v>
      </c>
      <c r="B616" s="534" t="s">
        <v>1650</v>
      </c>
      <c r="C616">
        <v>0</v>
      </c>
      <c r="D616">
        <v>0</v>
      </c>
      <c r="E616">
        <v>0</v>
      </c>
      <c r="F616">
        <v>2850566.41</v>
      </c>
      <c r="G616">
        <v>10003.809999999899</v>
      </c>
      <c r="H616">
        <v>2840562.6</v>
      </c>
      <c r="I616">
        <v>0</v>
      </c>
      <c r="J616">
        <v>2840562.6</v>
      </c>
      <c r="K616" s="519" t="str">
        <f t="shared" si="9"/>
        <v>9401100003</v>
      </c>
    </row>
    <row r="617" spans="1:11" x14ac:dyDescent="0.3">
      <c r="A617" s="534" t="s">
        <v>1651</v>
      </c>
      <c r="B617" s="534" t="s">
        <v>1652</v>
      </c>
      <c r="C617">
        <v>0</v>
      </c>
      <c r="D617">
        <v>0</v>
      </c>
      <c r="E617">
        <v>0</v>
      </c>
      <c r="F617">
        <v>56873.459999999897</v>
      </c>
      <c r="G617">
        <v>0</v>
      </c>
      <c r="H617">
        <v>56873.459999999897</v>
      </c>
      <c r="I617">
        <v>0</v>
      </c>
      <c r="J617">
        <v>56873.459999999897</v>
      </c>
      <c r="K617" s="519" t="str">
        <f t="shared" si="9"/>
        <v>9401190005</v>
      </c>
    </row>
    <row r="618" spans="1:11" x14ac:dyDescent="0.3">
      <c r="A618" s="534" t="s">
        <v>1653</v>
      </c>
      <c r="B618" s="534" t="s">
        <v>1654</v>
      </c>
      <c r="C618">
        <v>0</v>
      </c>
      <c r="D618">
        <v>0</v>
      </c>
      <c r="E618">
        <v>0</v>
      </c>
      <c r="F618">
        <v>0</v>
      </c>
      <c r="G618">
        <v>1100.43</v>
      </c>
      <c r="H618">
        <v>0</v>
      </c>
      <c r="I618">
        <v>-1100.43</v>
      </c>
      <c r="J618">
        <v>-1100.43</v>
      </c>
      <c r="K618" s="519" t="str">
        <f t="shared" si="9"/>
        <v>9401190007</v>
      </c>
    </row>
    <row r="619" spans="1:11" x14ac:dyDescent="0.3">
      <c r="A619" s="534" t="s">
        <v>1655</v>
      </c>
      <c r="B619" s="534" t="s">
        <v>1656</v>
      </c>
      <c r="C619">
        <v>0</v>
      </c>
      <c r="D619">
        <v>0</v>
      </c>
      <c r="E619">
        <v>0</v>
      </c>
      <c r="F619">
        <v>2811391.9399999902</v>
      </c>
      <c r="G619">
        <v>10003.809999999899</v>
      </c>
      <c r="H619">
        <v>2801388.1299999901</v>
      </c>
      <c r="I619">
        <v>0</v>
      </c>
      <c r="J619">
        <v>2801388.1299999901</v>
      </c>
      <c r="K619" s="519" t="str">
        <f t="shared" si="9"/>
        <v>9401190174</v>
      </c>
    </row>
    <row r="620" spans="1:11" x14ac:dyDescent="0.3">
      <c r="A620" s="534" t="s">
        <v>1657</v>
      </c>
      <c r="B620" s="534" t="s">
        <v>1658</v>
      </c>
      <c r="C620">
        <v>0</v>
      </c>
      <c r="D620">
        <v>0</v>
      </c>
      <c r="E620">
        <v>0</v>
      </c>
      <c r="F620">
        <v>2847693.93</v>
      </c>
      <c r="G620">
        <v>10003.809999999899</v>
      </c>
      <c r="H620">
        <v>2837690.12</v>
      </c>
      <c r="I620">
        <v>0</v>
      </c>
      <c r="J620">
        <v>2837690.12</v>
      </c>
      <c r="K620" s="519" t="str">
        <f t="shared" si="9"/>
        <v>9401190176</v>
      </c>
    </row>
    <row r="621" spans="1:11" x14ac:dyDescent="0.3">
      <c r="A621" s="534" t="s">
        <v>1659</v>
      </c>
      <c r="B621" s="534" t="s">
        <v>1660</v>
      </c>
      <c r="C621">
        <v>0</v>
      </c>
      <c r="D621">
        <v>0</v>
      </c>
      <c r="E621">
        <v>0</v>
      </c>
      <c r="F621">
        <v>408834.28</v>
      </c>
      <c r="G621">
        <v>0</v>
      </c>
      <c r="H621">
        <v>408834.28</v>
      </c>
      <c r="I621">
        <v>0</v>
      </c>
      <c r="J621">
        <v>408834.28</v>
      </c>
      <c r="K621" s="519" t="str">
        <f t="shared" si="9"/>
        <v>9401194174</v>
      </c>
    </row>
    <row r="622" spans="1:11" x14ac:dyDescent="0.3">
      <c r="A622" s="534" t="s">
        <v>1661</v>
      </c>
      <c r="B622" s="534" t="s">
        <v>1662</v>
      </c>
      <c r="C622">
        <v>0</v>
      </c>
      <c r="D622">
        <v>0</v>
      </c>
      <c r="E622">
        <v>0</v>
      </c>
      <c r="F622">
        <v>20991.360000000001</v>
      </c>
      <c r="G622">
        <v>0</v>
      </c>
      <c r="H622">
        <v>20991.360000000001</v>
      </c>
      <c r="I622">
        <v>0</v>
      </c>
      <c r="J622">
        <v>20991.360000000001</v>
      </c>
      <c r="K622" s="519" t="str">
        <f t="shared" si="9"/>
        <v>9402120003</v>
      </c>
    </row>
    <row r="623" spans="1:11" x14ac:dyDescent="0.3">
      <c r="A623" s="534" t="s">
        <v>1663</v>
      </c>
      <c r="B623" s="534" t="s">
        <v>1664</v>
      </c>
      <c r="C623">
        <v>0</v>
      </c>
      <c r="D623">
        <v>0</v>
      </c>
      <c r="E623">
        <v>0</v>
      </c>
      <c r="F623">
        <v>3572.2399999999898</v>
      </c>
      <c r="G623">
        <v>0</v>
      </c>
      <c r="H623">
        <v>3572.2399999999898</v>
      </c>
      <c r="I623">
        <v>0</v>
      </c>
      <c r="J623">
        <v>3572.2399999999898</v>
      </c>
      <c r="K623" s="519" t="str">
        <f t="shared" si="9"/>
        <v>9402121003</v>
      </c>
    </row>
    <row r="624" spans="1:11" x14ac:dyDescent="0.3">
      <c r="A624" s="534" t="s">
        <v>1665</v>
      </c>
      <c r="B624" s="534" t="s">
        <v>1666</v>
      </c>
      <c r="C624">
        <v>0</v>
      </c>
      <c r="D624">
        <v>0</v>
      </c>
      <c r="E624">
        <v>0</v>
      </c>
      <c r="F624">
        <v>24563.5999999999</v>
      </c>
      <c r="G624">
        <v>0</v>
      </c>
      <c r="H624">
        <v>24563.5999999999</v>
      </c>
      <c r="I624">
        <v>0</v>
      </c>
      <c r="J624">
        <v>24563.5999999999</v>
      </c>
      <c r="K624" s="519" t="str">
        <f t="shared" si="9"/>
        <v>9402190174</v>
      </c>
    </row>
    <row r="625" spans="1:11" x14ac:dyDescent="0.3">
      <c r="A625" s="534" t="s">
        <v>1667</v>
      </c>
      <c r="B625" s="534" t="s">
        <v>1668</v>
      </c>
      <c r="C625">
        <v>0</v>
      </c>
      <c r="D625">
        <v>0</v>
      </c>
      <c r="E625">
        <v>0</v>
      </c>
      <c r="F625">
        <v>24563.5999999999</v>
      </c>
      <c r="G625">
        <v>0</v>
      </c>
      <c r="H625">
        <v>24563.5999999999</v>
      </c>
      <c r="I625">
        <v>0</v>
      </c>
      <c r="J625">
        <v>24563.5999999999</v>
      </c>
      <c r="K625" s="519" t="str">
        <f t="shared" si="9"/>
        <v>9402190176</v>
      </c>
    </row>
    <row r="626" spans="1:11" x14ac:dyDescent="0.3">
      <c r="A626" s="534" t="s">
        <v>1669</v>
      </c>
      <c r="B626" s="534" t="s">
        <v>1670</v>
      </c>
      <c r="C626">
        <v>0</v>
      </c>
      <c r="D626">
        <v>0</v>
      </c>
      <c r="E626">
        <v>0</v>
      </c>
      <c r="F626">
        <v>10254.4</v>
      </c>
      <c r="G626">
        <v>0</v>
      </c>
      <c r="H626">
        <v>10254.4</v>
      </c>
      <c r="I626">
        <v>0</v>
      </c>
      <c r="J626">
        <v>10254.4</v>
      </c>
      <c r="K626" s="519" t="str">
        <f t="shared" si="9"/>
        <v>9403100003</v>
      </c>
    </row>
    <row r="627" spans="1:11" x14ac:dyDescent="0.3">
      <c r="A627" s="534" t="s">
        <v>1954</v>
      </c>
      <c r="B627" s="534" t="s">
        <v>1955</v>
      </c>
      <c r="C627">
        <v>0</v>
      </c>
      <c r="D627">
        <v>0</v>
      </c>
      <c r="E627">
        <v>0</v>
      </c>
      <c r="F627">
        <v>305693.64</v>
      </c>
      <c r="G627">
        <v>0</v>
      </c>
      <c r="H627">
        <v>305693.64</v>
      </c>
      <c r="I627">
        <v>0</v>
      </c>
      <c r="J627">
        <v>305693.64</v>
      </c>
      <c r="K627" s="519" t="str">
        <f t="shared" si="9"/>
        <v>9405110003</v>
      </c>
    </row>
    <row r="628" spans="1:11" x14ac:dyDescent="0.3">
      <c r="A628" s="534" t="s">
        <v>1956</v>
      </c>
      <c r="B628" s="534" t="s">
        <v>1957</v>
      </c>
      <c r="C628">
        <v>0</v>
      </c>
      <c r="D628">
        <v>0</v>
      </c>
      <c r="E628">
        <v>0</v>
      </c>
      <c r="F628">
        <v>149700.649999999</v>
      </c>
      <c r="G628">
        <v>0</v>
      </c>
      <c r="H628">
        <v>149700.649999999</v>
      </c>
      <c r="I628">
        <v>0</v>
      </c>
      <c r="J628">
        <v>149700.649999999</v>
      </c>
      <c r="K628" s="519" t="str">
        <f t="shared" si="9"/>
        <v>9405230111</v>
      </c>
    </row>
    <row r="629" spans="1:11" x14ac:dyDescent="0.3">
      <c r="A629" s="534" t="s">
        <v>1776</v>
      </c>
      <c r="B629" s="534" t="s">
        <v>1777</v>
      </c>
      <c r="C629">
        <v>0</v>
      </c>
      <c r="D629">
        <v>0</v>
      </c>
      <c r="E629">
        <v>0</v>
      </c>
      <c r="F629">
        <v>317720.09000000003</v>
      </c>
      <c r="G629">
        <v>0</v>
      </c>
      <c r="H629">
        <v>317720.09000000003</v>
      </c>
      <c r="I629">
        <v>0</v>
      </c>
      <c r="J629">
        <v>317720.09000000003</v>
      </c>
      <c r="K629" s="519" t="str">
        <f t="shared" si="9"/>
        <v>9765000074</v>
      </c>
    </row>
    <row r="630" spans="1:11" x14ac:dyDescent="0.3">
      <c r="A630" s="534" t="s">
        <v>1778</v>
      </c>
      <c r="B630" s="534" t="s">
        <v>1779</v>
      </c>
      <c r="C630">
        <v>0</v>
      </c>
      <c r="D630">
        <v>0</v>
      </c>
      <c r="E630">
        <v>0</v>
      </c>
      <c r="F630">
        <v>317720.09000000003</v>
      </c>
      <c r="G630">
        <v>0</v>
      </c>
      <c r="H630">
        <v>317720.09000000003</v>
      </c>
      <c r="I630">
        <v>0</v>
      </c>
      <c r="J630">
        <v>317720.09000000003</v>
      </c>
      <c r="K630" s="519" t="str">
        <f t="shared" si="9"/>
        <v>9765000076</v>
      </c>
    </row>
    <row r="631" spans="1:11" x14ac:dyDescent="0.3">
      <c r="A631" s="534" t="s">
        <v>1671</v>
      </c>
      <c r="B631" s="534" t="s">
        <v>1672</v>
      </c>
      <c r="C631">
        <v>0</v>
      </c>
      <c r="D631">
        <v>0</v>
      </c>
      <c r="E631">
        <v>0</v>
      </c>
      <c r="F631">
        <v>0</v>
      </c>
      <c r="G631">
        <v>628786.06000000006</v>
      </c>
      <c r="H631">
        <v>0</v>
      </c>
      <c r="I631">
        <v>-628786.06000000006</v>
      </c>
      <c r="J631">
        <v>-628786.06000000006</v>
      </c>
      <c r="K631" s="519" t="str">
        <f t="shared" si="9"/>
        <v>9790000000</v>
      </c>
    </row>
    <row r="632" spans="1:11" x14ac:dyDescent="0.3">
      <c r="A632" s="534" t="s">
        <v>113</v>
      </c>
      <c r="B632" s="534" t="s">
        <v>1673</v>
      </c>
      <c r="C632">
        <v>0</v>
      </c>
      <c r="D632">
        <v>0</v>
      </c>
      <c r="E632">
        <v>0</v>
      </c>
      <c r="F632">
        <v>597930.83999999904</v>
      </c>
      <c r="G632">
        <v>0</v>
      </c>
      <c r="H632">
        <v>597930.83999999904</v>
      </c>
      <c r="I632">
        <v>0</v>
      </c>
      <c r="J632">
        <v>597930.83999999904</v>
      </c>
      <c r="K632" s="519" t="str">
        <f t="shared" si="9"/>
        <v>9795260000</v>
      </c>
    </row>
    <row r="633" spans="1:11" x14ac:dyDescent="0.3">
      <c r="A633" s="534" t="s">
        <v>114</v>
      </c>
      <c r="B633" s="534" t="s">
        <v>1780</v>
      </c>
      <c r="C633">
        <v>0</v>
      </c>
      <c r="D633">
        <v>0</v>
      </c>
      <c r="E633">
        <v>0</v>
      </c>
      <c r="F633">
        <v>30855.22</v>
      </c>
      <c r="G633">
        <v>0</v>
      </c>
      <c r="H633">
        <v>30855.22</v>
      </c>
      <c r="I633">
        <v>0</v>
      </c>
      <c r="J633">
        <v>30855.22</v>
      </c>
      <c r="K633" s="519" t="str">
        <f t="shared" si="9"/>
        <v>9795270000</v>
      </c>
    </row>
    <row r="634" spans="1:11" x14ac:dyDescent="0.3">
      <c r="A634" s="534" t="s">
        <v>1674</v>
      </c>
      <c r="B634" s="534" t="s">
        <v>1675</v>
      </c>
      <c r="C634">
        <v>-117594132.78</v>
      </c>
      <c r="D634">
        <v>0</v>
      </c>
      <c r="E634">
        <v>-117594132.78</v>
      </c>
      <c r="F634">
        <v>0</v>
      </c>
      <c r="G634">
        <v>0</v>
      </c>
      <c r="H634">
        <v>0</v>
      </c>
      <c r="I634">
        <v>-117594132.78</v>
      </c>
      <c r="J634">
        <v>-117594132.78</v>
      </c>
      <c r="K634" s="519" t="str">
        <f t="shared" si="9"/>
        <v>9810000000</v>
      </c>
    </row>
    <row r="635" spans="1:11" x14ac:dyDescent="0.3">
      <c r="A635" s="534" t="s">
        <v>1676</v>
      </c>
      <c r="B635" s="534" t="s">
        <v>1677</v>
      </c>
      <c r="C635">
        <v>10165196.6199999</v>
      </c>
      <c r="D635">
        <v>0</v>
      </c>
      <c r="E635">
        <v>10165196.6199999</v>
      </c>
      <c r="F635">
        <v>0</v>
      </c>
      <c r="G635">
        <v>0</v>
      </c>
      <c r="H635">
        <v>10165196.6199999</v>
      </c>
      <c r="I635">
        <v>0</v>
      </c>
      <c r="J635">
        <v>10165196.6199999</v>
      </c>
      <c r="K635" s="519" t="str">
        <f t="shared" si="9"/>
        <v>9810000001</v>
      </c>
    </row>
    <row r="636" spans="1:11" x14ac:dyDescent="0.3">
      <c r="A636" s="534" t="s">
        <v>1678</v>
      </c>
      <c r="B636" s="534" t="s">
        <v>1679</v>
      </c>
      <c r="C636">
        <v>-38576957.0499999</v>
      </c>
      <c r="D636">
        <v>0</v>
      </c>
      <c r="E636">
        <v>-38576957.0499999</v>
      </c>
      <c r="F636">
        <v>0</v>
      </c>
      <c r="G636">
        <v>0</v>
      </c>
      <c r="H636">
        <v>0</v>
      </c>
      <c r="I636">
        <v>-38576957.0499999</v>
      </c>
      <c r="J636">
        <v>-38576957.0499999</v>
      </c>
      <c r="K636" s="519" t="str">
        <f t="shared" si="9"/>
        <v>9900000000</v>
      </c>
    </row>
    <row r="637" spans="1:11" x14ac:dyDescent="0.3">
      <c r="A637" s="534" t="s">
        <v>1680</v>
      </c>
      <c r="B637" s="534" t="s">
        <v>1681</v>
      </c>
      <c r="C637">
        <v>47226069.1199999</v>
      </c>
      <c r="D637">
        <v>0</v>
      </c>
      <c r="E637">
        <v>47226069.1199999</v>
      </c>
      <c r="F637">
        <v>0</v>
      </c>
      <c r="G637">
        <v>0</v>
      </c>
      <c r="H637">
        <v>47226069.1199999</v>
      </c>
      <c r="I637">
        <v>0</v>
      </c>
      <c r="J637">
        <v>47226069.1199999</v>
      </c>
      <c r="K637" s="519" t="str">
        <f t="shared" si="9"/>
        <v>9920000000</v>
      </c>
    </row>
    <row r="638" spans="1:11" x14ac:dyDescent="0.3">
      <c r="A638" s="534" t="s">
        <v>1682</v>
      </c>
      <c r="B638" s="534" t="s">
        <v>1681</v>
      </c>
      <c r="C638">
        <v>-2674674.41</v>
      </c>
      <c r="D638">
        <v>0</v>
      </c>
      <c r="E638">
        <v>-2674674.41</v>
      </c>
      <c r="F638">
        <v>0</v>
      </c>
      <c r="G638">
        <v>0</v>
      </c>
      <c r="H638">
        <v>0</v>
      </c>
      <c r="I638">
        <v>-2674674.41</v>
      </c>
      <c r="J638">
        <v>-2674674.41</v>
      </c>
      <c r="K638" s="519" t="str">
        <f t="shared" si="9"/>
        <v>9930000000</v>
      </c>
    </row>
    <row r="639" spans="1:11" x14ac:dyDescent="0.3">
      <c r="A639" s="534" t="s">
        <v>1683</v>
      </c>
      <c r="B639" s="534" t="s">
        <v>1681</v>
      </c>
      <c r="C639">
        <v>-5974437.6600000001</v>
      </c>
      <c r="D639">
        <v>0</v>
      </c>
      <c r="E639">
        <v>-5974437.6600000001</v>
      </c>
      <c r="F639">
        <v>459411.299999999</v>
      </c>
      <c r="G639">
        <v>459411.299999999</v>
      </c>
      <c r="H639">
        <v>0</v>
      </c>
      <c r="I639">
        <v>-5974437.6600000001</v>
      </c>
      <c r="J639">
        <v>-5974437.6600000001</v>
      </c>
      <c r="K639" s="519" t="str">
        <f t="shared" si="9"/>
        <v>9940000000</v>
      </c>
    </row>
    <row r="640" spans="1:11" x14ac:dyDescent="0.3">
      <c r="A640" s="534" t="s">
        <v>1684</v>
      </c>
      <c r="B640" s="534" t="s">
        <v>1685</v>
      </c>
      <c r="C640">
        <v>0</v>
      </c>
      <c r="D640">
        <v>0</v>
      </c>
      <c r="E640">
        <v>0</v>
      </c>
      <c r="F640">
        <v>11214565.310000001</v>
      </c>
      <c r="G640">
        <v>17996469.300000001</v>
      </c>
      <c r="H640">
        <v>0</v>
      </c>
      <c r="I640">
        <v>-6781903.9900000002</v>
      </c>
      <c r="J640">
        <v>-6781903.9900000002</v>
      </c>
      <c r="K640" s="519" t="str">
        <f t="shared" si="9"/>
        <v>9999000000</v>
      </c>
    </row>
    <row r="641" spans="1:11" x14ac:dyDescent="0.3">
      <c r="A641" s="534" t="s">
        <v>1892</v>
      </c>
      <c r="B641" s="534" t="s">
        <v>1893</v>
      </c>
      <c r="C641">
        <v>0</v>
      </c>
      <c r="D641">
        <v>0</v>
      </c>
      <c r="E641">
        <v>0</v>
      </c>
      <c r="F641">
        <v>277853.91999999899</v>
      </c>
      <c r="G641">
        <v>277853.91999999899</v>
      </c>
      <c r="H641">
        <v>0</v>
      </c>
      <c r="I641">
        <v>0</v>
      </c>
      <c r="J641">
        <v>0</v>
      </c>
      <c r="K641" s="519" t="str">
        <f t="shared" si="9"/>
        <v>9999004003</v>
      </c>
    </row>
    <row r="642" spans="1:11" x14ac:dyDescent="0.3">
      <c r="A642" s="534" t="s">
        <v>1894</v>
      </c>
      <c r="B642" s="534" t="s">
        <v>1893</v>
      </c>
      <c r="C642">
        <v>0</v>
      </c>
      <c r="D642">
        <v>0</v>
      </c>
      <c r="E642">
        <v>0</v>
      </c>
      <c r="F642">
        <v>277853.91999999899</v>
      </c>
      <c r="G642">
        <v>277853.91999999899</v>
      </c>
      <c r="H642">
        <v>0</v>
      </c>
      <c r="I642">
        <v>0</v>
      </c>
      <c r="J642">
        <v>0</v>
      </c>
      <c r="K642" s="519" t="str">
        <f t="shared" si="9"/>
        <v>9999004008</v>
      </c>
    </row>
    <row r="643" spans="1:11" x14ac:dyDescent="0.3">
      <c r="A643" s="534" t="s">
        <v>1895</v>
      </c>
      <c r="B643" s="534" t="s">
        <v>1893</v>
      </c>
      <c r="C643">
        <v>0</v>
      </c>
      <c r="D643">
        <v>0</v>
      </c>
      <c r="E643">
        <v>0</v>
      </c>
      <c r="F643">
        <v>277853.91999999899</v>
      </c>
      <c r="G643">
        <v>277853.91999999899</v>
      </c>
      <c r="H643">
        <v>0</v>
      </c>
      <c r="I643">
        <v>0</v>
      </c>
      <c r="J643">
        <v>0</v>
      </c>
      <c r="K643" s="519" t="str">
        <f t="shared" si="9"/>
        <v>9999004011</v>
      </c>
    </row>
    <row r="644" spans="1:11" x14ac:dyDescent="0.3">
      <c r="A644" s="534" t="s">
        <v>1896</v>
      </c>
      <c r="B644" s="534" t="s">
        <v>1893</v>
      </c>
      <c r="C644">
        <v>0</v>
      </c>
      <c r="D644">
        <v>0</v>
      </c>
      <c r="E644">
        <v>0</v>
      </c>
      <c r="F644">
        <v>277853.91999999899</v>
      </c>
      <c r="G644">
        <v>277853.91999999899</v>
      </c>
      <c r="H644">
        <v>0</v>
      </c>
      <c r="I644">
        <v>0</v>
      </c>
      <c r="J644">
        <v>0</v>
      </c>
      <c r="K644" s="519" t="str">
        <f t="shared" ref="K644:K707" si="10">A644</f>
        <v>9999004012</v>
      </c>
    </row>
    <row r="645" spans="1:11" x14ac:dyDescent="0.3">
      <c r="A645" s="534" t="s">
        <v>1897</v>
      </c>
      <c r="B645" s="534" t="s">
        <v>1893</v>
      </c>
      <c r="C645">
        <v>0</v>
      </c>
      <c r="D645">
        <v>0</v>
      </c>
      <c r="E645">
        <v>0</v>
      </c>
      <c r="F645">
        <v>277853.91999999899</v>
      </c>
      <c r="G645">
        <v>277853.91999999899</v>
      </c>
      <c r="H645">
        <v>0</v>
      </c>
      <c r="I645">
        <v>0</v>
      </c>
      <c r="J645">
        <v>0</v>
      </c>
      <c r="K645" s="519" t="str">
        <f t="shared" si="10"/>
        <v>9999004013</v>
      </c>
    </row>
    <row r="646" spans="1:11" x14ac:dyDescent="0.3">
      <c r="K646" s="519">
        <f t="shared" si="10"/>
        <v>0</v>
      </c>
    </row>
    <row r="647" spans="1:11" x14ac:dyDescent="0.3">
      <c r="K647" s="519">
        <f t="shared" si="10"/>
        <v>0</v>
      </c>
    </row>
    <row r="648" spans="1:11" x14ac:dyDescent="0.3">
      <c r="K648" s="519">
        <f t="shared" si="10"/>
        <v>0</v>
      </c>
    </row>
    <row r="649" spans="1:11" x14ac:dyDescent="0.3">
      <c r="K649" s="519">
        <f t="shared" si="10"/>
        <v>0</v>
      </c>
    </row>
    <row r="650" spans="1:11" x14ac:dyDescent="0.3">
      <c r="K650" s="519">
        <f t="shared" si="10"/>
        <v>0</v>
      </c>
    </row>
    <row r="651" spans="1:11" x14ac:dyDescent="0.3">
      <c r="K651" s="519">
        <f t="shared" si="10"/>
        <v>0</v>
      </c>
    </row>
    <row r="652" spans="1:11" x14ac:dyDescent="0.3">
      <c r="K652" s="519">
        <f t="shared" si="10"/>
        <v>0</v>
      </c>
    </row>
    <row r="653" spans="1:11" x14ac:dyDescent="0.3">
      <c r="K653" s="519">
        <f t="shared" si="10"/>
        <v>0</v>
      </c>
    </row>
    <row r="654" spans="1:11" x14ac:dyDescent="0.3">
      <c r="K654" s="519">
        <f t="shared" si="10"/>
        <v>0</v>
      </c>
    </row>
    <row r="655" spans="1:11" x14ac:dyDescent="0.3">
      <c r="K655" s="519">
        <f t="shared" si="10"/>
        <v>0</v>
      </c>
    </row>
    <row r="656" spans="1:11" x14ac:dyDescent="0.3">
      <c r="K656" s="519">
        <f t="shared" si="10"/>
        <v>0</v>
      </c>
    </row>
    <row r="657" spans="11:11" x14ac:dyDescent="0.3">
      <c r="K657" s="519">
        <f t="shared" si="10"/>
        <v>0</v>
      </c>
    </row>
    <row r="658" spans="11:11" x14ac:dyDescent="0.3">
      <c r="K658" s="519">
        <f t="shared" si="10"/>
        <v>0</v>
      </c>
    </row>
    <row r="659" spans="11:11" x14ac:dyDescent="0.3">
      <c r="K659" s="519">
        <f t="shared" si="10"/>
        <v>0</v>
      </c>
    </row>
    <row r="660" spans="11:11" x14ac:dyDescent="0.3">
      <c r="K660" s="519">
        <f t="shared" si="10"/>
        <v>0</v>
      </c>
    </row>
    <row r="661" spans="11:11" x14ac:dyDescent="0.3">
      <c r="K661" s="519">
        <f t="shared" si="10"/>
        <v>0</v>
      </c>
    </row>
    <row r="662" spans="11:11" x14ac:dyDescent="0.3">
      <c r="K662" s="519">
        <f t="shared" si="10"/>
        <v>0</v>
      </c>
    </row>
    <row r="663" spans="11:11" x14ac:dyDescent="0.3">
      <c r="K663" s="519">
        <f t="shared" si="10"/>
        <v>0</v>
      </c>
    </row>
    <row r="664" spans="11:11" x14ac:dyDescent="0.3">
      <c r="K664" s="519">
        <f t="shared" si="10"/>
        <v>0</v>
      </c>
    </row>
    <row r="665" spans="11:11" x14ac:dyDescent="0.3">
      <c r="K665" s="519">
        <f t="shared" si="10"/>
        <v>0</v>
      </c>
    </row>
    <row r="666" spans="11:11" x14ac:dyDescent="0.3">
      <c r="K666" s="519">
        <f t="shared" si="10"/>
        <v>0</v>
      </c>
    </row>
    <row r="667" spans="11:11" x14ac:dyDescent="0.3">
      <c r="K667" s="519">
        <f t="shared" si="10"/>
        <v>0</v>
      </c>
    </row>
    <row r="668" spans="11:11" x14ac:dyDescent="0.3">
      <c r="K668" s="519">
        <f t="shared" si="10"/>
        <v>0</v>
      </c>
    </row>
    <row r="669" spans="11:11" x14ac:dyDescent="0.3">
      <c r="K669" s="519">
        <f t="shared" si="10"/>
        <v>0</v>
      </c>
    </row>
    <row r="670" spans="11:11" x14ac:dyDescent="0.3">
      <c r="K670" s="519">
        <f t="shared" si="10"/>
        <v>0</v>
      </c>
    </row>
    <row r="671" spans="11:11" x14ac:dyDescent="0.3">
      <c r="K671" s="519">
        <f t="shared" si="10"/>
        <v>0</v>
      </c>
    </row>
    <row r="672" spans="11:11" x14ac:dyDescent="0.3">
      <c r="K672" s="519">
        <f t="shared" si="10"/>
        <v>0</v>
      </c>
    </row>
    <row r="673" spans="11:11" x14ac:dyDescent="0.3">
      <c r="K673" s="519">
        <f t="shared" si="10"/>
        <v>0</v>
      </c>
    </row>
    <row r="674" spans="11:11" x14ac:dyDescent="0.3">
      <c r="K674" s="519">
        <f t="shared" si="10"/>
        <v>0</v>
      </c>
    </row>
    <row r="675" spans="11:11" x14ac:dyDescent="0.3">
      <c r="K675" s="519">
        <f t="shared" si="10"/>
        <v>0</v>
      </c>
    </row>
    <row r="676" spans="11:11" x14ac:dyDescent="0.3">
      <c r="K676" s="519">
        <f t="shared" si="10"/>
        <v>0</v>
      </c>
    </row>
    <row r="677" spans="11:11" x14ac:dyDescent="0.3">
      <c r="K677" s="519">
        <f t="shared" si="10"/>
        <v>0</v>
      </c>
    </row>
    <row r="678" spans="11:11" x14ac:dyDescent="0.3">
      <c r="K678" s="519">
        <f t="shared" si="10"/>
        <v>0</v>
      </c>
    </row>
    <row r="679" spans="11:11" x14ac:dyDescent="0.3">
      <c r="K679" s="519">
        <f t="shared" si="10"/>
        <v>0</v>
      </c>
    </row>
    <row r="680" spans="11:11" x14ac:dyDescent="0.3">
      <c r="K680" s="519">
        <f t="shared" si="10"/>
        <v>0</v>
      </c>
    </row>
    <row r="681" spans="11:11" x14ac:dyDescent="0.3">
      <c r="K681" s="519">
        <f t="shared" si="10"/>
        <v>0</v>
      </c>
    </row>
    <row r="682" spans="11:11" x14ac:dyDescent="0.3">
      <c r="K682" s="519">
        <f t="shared" si="10"/>
        <v>0</v>
      </c>
    </row>
    <row r="683" spans="11:11" x14ac:dyDescent="0.3">
      <c r="K683" s="519">
        <f t="shared" si="10"/>
        <v>0</v>
      </c>
    </row>
    <row r="684" spans="11:11" x14ac:dyDescent="0.3">
      <c r="K684" s="519">
        <f t="shared" si="10"/>
        <v>0</v>
      </c>
    </row>
    <row r="685" spans="11:11" x14ac:dyDescent="0.3">
      <c r="K685" s="519">
        <f t="shared" si="10"/>
        <v>0</v>
      </c>
    </row>
    <row r="686" spans="11:11" x14ac:dyDescent="0.3">
      <c r="K686" s="519">
        <f t="shared" si="10"/>
        <v>0</v>
      </c>
    </row>
    <row r="687" spans="11:11" x14ac:dyDescent="0.3">
      <c r="K687" s="519">
        <f t="shared" si="10"/>
        <v>0</v>
      </c>
    </row>
    <row r="688" spans="11:11" x14ac:dyDescent="0.3">
      <c r="K688" s="519">
        <f t="shared" si="10"/>
        <v>0</v>
      </c>
    </row>
    <row r="689" spans="11:11" x14ac:dyDescent="0.3">
      <c r="K689" s="519">
        <f t="shared" si="10"/>
        <v>0</v>
      </c>
    </row>
    <row r="690" spans="11:11" x14ac:dyDescent="0.3">
      <c r="K690" s="519">
        <f t="shared" si="10"/>
        <v>0</v>
      </c>
    </row>
    <row r="691" spans="11:11" x14ac:dyDescent="0.3">
      <c r="K691" s="519">
        <f t="shared" si="10"/>
        <v>0</v>
      </c>
    </row>
    <row r="692" spans="11:11" x14ac:dyDescent="0.3">
      <c r="K692" s="519">
        <f t="shared" si="10"/>
        <v>0</v>
      </c>
    </row>
    <row r="693" spans="11:11" x14ac:dyDescent="0.3">
      <c r="K693" s="519">
        <f t="shared" si="10"/>
        <v>0</v>
      </c>
    </row>
    <row r="694" spans="11:11" x14ac:dyDescent="0.3">
      <c r="K694" s="519">
        <f t="shared" si="10"/>
        <v>0</v>
      </c>
    </row>
    <row r="695" spans="11:11" x14ac:dyDescent="0.3">
      <c r="K695" s="519">
        <f t="shared" si="10"/>
        <v>0</v>
      </c>
    </row>
    <row r="696" spans="11:11" x14ac:dyDescent="0.3">
      <c r="K696" s="519">
        <f t="shared" si="10"/>
        <v>0</v>
      </c>
    </row>
    <row r="697" spans="11:11" x14ac:dyDescent="0.3">
      <c r="K697" s="519">
        <f t="shared" si="10"/>
        <v>0</v>
      </c>
    </row>
    <row r="698" spans="11:11" x14ac:dyDescent="0.3">
      <c r="K698" s="519">
        <f t="shared" si="10"/>
        <v>0</v>
      </c>
    </row>
    <row r="699" spans="11:11" x14ac:dyDescent="0.3">
      <c r="K699" s="519">
        <f t="shared" si="10"/>
        <v>0</v>
      </c>
    </row>
    <row r="700" spans="11:11" x14ac:dyDescent="0.3">
      <c r="K700" s="519">
        <f t="shared" si="10"/>
        <v>0</v>
      </c>
    </row>
    <row r="701" spans="11:11" x14ac:dyDescent="0.3">
      <c r="K701" s="519">
        <f t="shared" si="10"/>
        <v>0</v>
      </c>
    </row>
    <row r="702" spans="11:11" x14ac:dyDescent="0.3">
      <c r="K702" s="519">
        <f t="shared" si="10"/>
        <v>0</v>
      </c>
    </row>
    <row r="703" spans="11:11" x14ac:dyDescent="0.3">
      <c r="K703" s="519">
        <f t="shared" si="10"/>
        <v>0</v>
      </c>
    </row>
    <row r="704" spans="11:11" x14ac:dyDescent="0.3">
      <c r="K704" s="519">
        <f t="shared" si="10"/>
        <v>0</v>
      </c>
    </row>
    <row r="705" spans="11:11" x14ac:dyDescent="0.3">
      <c r="K705" s="519">
        <f t="shared" si="10"/>
        <v>0</v>
      </c>
    </row>
    <row r="706" spans="11:11" x14ac:dyDescent="0.3">
      <c r="K706" s="519">
        <f t="shared" si="10"/>
        <v>0</v>
      </c>
    </row>
    <row r="707" spans="11:11" x14ac:dyDescent="0.3">
      <c r="K707" s="519">
        <f t="shared" si="10"/>
        <v>0</v>
      </c>
    </row>
    <row r="708" spans="11:11" x14ac:dyDescent="0.3">
      <c r="K708" s="519">
        <f t="shared" ref="K708:K726" si="11">A708</f>
        <v>0</v>
      </c>
    </row>
    <row r="709" spans="11:11" x14ac:dyDescent="0.3">
      <c r="K709" s="519">
        <f t="shared" si="11"/>
        <v>0</v>
      </c>
    </row>
    <row r="710" spans="11:11" x14ac:dyDescent="0.3">
      <c r="K710" s="519">
        <f t="shared" si="11"/>
        <v>0</v>
      </c>
    </row>
    <row r="711" spans="11:11" x14ac:dyDescent="0.3">
      <c r="K711" s="519">
        <f t="shared" si="11"/>
        <v>0</v>
      </c>
    </row>
    <row r="712" spans="11:11" x14ac:dyDescent="0.3">
      <c r="K712" s="519">
        <f t="shared" si="11"/>
        <v>0</v>
      </c>
    </row>
    <row r="713" spans="11:11" x14ac:dyDescent="0.3">
      <c r="K713" s="519">
        <f t="shared" si="11"/>
        <v>0</v>
      </c>
    </row>
    <row r="714" spans="11:11" x14ac:dyDescent="0.3">
      <c r="K714" s="519">
        <f t="shared" si="11"/>
        <v>0</v>
      </c>
    </row>
    <row r="715" spans="11:11" x14ac:dyDescent="0.3">
      <c r="K715" s="519">
        <f t="shared" si="11"/>
        <v>0</v>
      </c>
    </row>
    <row r="716" spans="11:11" x14ac:dyDescent="0.3">
      <c r="K716" s="519">
        <f t="shared" si="11"/>
        <v>0</v>
      </c>
    </row>
    <row r="717" spans="11:11" x14ac:dyDescent="0.3">
      <c r="K717" s="519">
        <f t="shared" si="11"/>
        <v>0</v>
      </c>
    </row>
    <row r="718" spans="11:11" x14ac:dyDescent="0.3">
      <c r="K718" s="519">
        <f t="shared" si="11"/>
        <v>0</v>
      </c>
    </row>
    <row r="719" spans="11:11" x14ac:dyDescent="0.3">
      <c r="K719" s="519">
        <f t="shared" si="11"/>
        <v>0</v>
      </c>
    </row>
    <row r="720" spans="11:11" x14ac:dyDescent="0.3">
      <c r="K720" s="519">
        <f t="shared" si="11"/>
        <v>0</v>
      </c>
    </row>
    <row r="721" spans="11:11" x14ac:dyDescent="0.3">
      <c r="K721" s="519">
        <f t="shared" si="11"/>
        <v>0</v>
      </c>
    </row>
    <row r="722" spans="11:11" x14ac:dyDescent="0.3">
      <c r="K722" s="519">
        <f t="shared" si="11"/>
        <v>0</v>
      </c>
    </row>
    <row r="723" spans="11:11" x14ac:dyDescent="0.3">
      <c r="K723" s="519">
        <f t="shared" si="11"/>
        <v>0</v>
      </c>
    </row>
    <row r="724" spans="11:11" x14ac:dyDescent="0.3">
      <c r="K724" s="519">
        <f t="shared" si="11"/>
        <v>0</v>
      </c>
    </row>
    <row r="725" spans="11:11" x14ac:dyDescent="0.3">
      <c r="K725" s="519">
        <f t="shared" si="11"/>
        <v>0</v>
      </c>
    </row>
    <row r="726" spans="11:11" x14ac:dyDescent="0.3">
      <c r="K726" s="519">
        <f t="shared" si="11"/>
        <v>0</v>
      </c>
    </row>
  </sheetData>
  <autoFilter ref="A1:L726"/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E40DAA2-06BB-4214-839B-687CFCCFC46D}">
            <xm:f>COUNTIF('cit 12-2024'!#REF!,L3)&gt;0</xm:f>
            <x14:dxf>
              <fill>
                <patternFill>
                  <bgColor rgb="FFFF0000"/>
                </patternFill>
              </fill>
            </x14:dxf>
          </x14:cfRule>
          <xm:sqref>L3:L360 L362:L2551</xm:sqref>
        </x14:conditionalFormatting>
        <x14:conditionalFormatting xmlns:xm="http://schemas.microsoft.com/office/excel/2006/main">
          <x14:cfRule type="expression" priority="3" id="{660AAD70-E2B8-4434-A59D-81E34F4859D4}">
            <xm:f>COUNTIF('cit 12-2024'!#REF!,L361)&gt;0</xm:f>
            <x14:dxf>
              <fill>
                <patternFill>
                  <bgColor rgb="FFFF0000"/>
                </patternFill>
              </fill>
            </x14:dxf>
          </x14:cfRule>
          <xm:sqref>L361</xm:sqref>
        </x14:conditionalFormatting>
        <x14:conditionalFormatting xmlns:xm="http://schemas.microsoft.com/office/excel/2006/main">
          <x14:cfRule type="expression" priority="2" id="{A34B1BDF-0F79-449A-8B0A-869A9EBE2102}">
            <xm:f>COUNTIF('cit 12-2024'!#REF!,L361)&gt;0</xm:f>
            <x14:dxf>
              <fill>
                <patternFill>
                  <bgColor rgb="FFFF0000"/>
                </patternFill>
              </fill>
            </x14:dxf>
          </x14:cfRule>
          <xm:sqref>L361</xm:sqref>
        </x14:conditionalFormatting>
        <x14:conditionalFormatting xmlns:xm="http://schemas.microsoft.com/office/excel/2006/main">
          <x14:cfRule type="expression" priority="1" id="{20D8989D-DDE4-40E5-803F-6416A8BB7882}">
            <xm:f>COUNTIF('cit '!$C$8:$C$684,K3)&gt;0</xm:f>
            <x14:dxf>
              <fill>
                <patternFill>
                  <bgColor rgb="FFFF0000"/>
                </patternFill>
              </fill>
            </x14:dxf>
          </x14:cfRule>
          <xm:sqref>K3:K951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workbookViewId="0">
      <selection activeCell="I12" sqref="I12"/>
    </sheetView>
  </sheetViews>
  <sheetFormatPr defaultRowHeight="14.4" x14ac:dyDescent="0.3"/>
  <cols>
    <col min="1" max="2" width="21.21875" customWidth="1"/>
    <col min="3" max="3" width="11.77734375" customWidth="1"/>
    <col min="7" max="7" width="19.77734375" style="2" customWidth="1"/>
    <col min="8" max="8" width="16.77734375" customWidth="1"/>
    <col min="10" max="10" width="19.5546875" customWidth="1"/>
  </cols>
  <sheetData>
    <row r="2" spans="1:10" x14ac:dyDescent="0.3">
      <c r="A2" t="s">
        <v>616</v>
      </c>
      <c r="B2" s="2">
        <f>SUM('cit 12-2024'!H147:H162)</f>
        <v>-2886814.3400000222</v>
      </c>
    </row>
    <row r="3" spans="1:10" x14ac:dyDescent="0.3">
      <c r="A3" t="s">
        <v>617</v>
      </c>
      <c r="B3" s="2">
        <f>210429.06-20990+1660.8</f>
        <v>191099.86</v>
      </c>
      <c r="C3" t="s">
        <v>2002</v>
      </c>
    </row>
    <row r="4" spans="1:10" x14ac:dyDescent="0.3">
      <c r="A4" t="s">
        <v>735</v>
      </c>
      <c r="B4" s="2">
        <f>-G16</f>
        <v>-597301.17999999993</v>
      </c>
    </row>
    <row r="5" spans="1:10" x14ac:dyDescent="0.3">
      <c r="A5" s="345" t="s">
        <v>618</v>
      </c>
      <c r="B5" s="3">
        <f>'cit 12-2024'!B106+'cit 12-2024'!B107</f>
        <v>180674.80000000002</v>
      </c>
    </row>
    <row r="6" spans="1:10" x14ac:dyDescent="0.3">
      <c r="B6" s="2">
        <f>SUM(B2:B5)</f>
        <v>-3112340.8600000227</v>
      </c>
    </row>
    <row r="7" spans="1:10" x14ac:dyDescent="0.3">
      <c r="B7" s="2"/>
    </row>
    <row r="8" spans="1:10" x14ac:dyDescent="0.3">
      <c r="B8" s="2"/>
    </row>
    <row r="9" spans="1:10" x14ac:dyDescent="0.3">
      <c r="B9" s="2"/>
    </row>
    <row r="10" spans="1:10" x14ac:dyDescent="0.3">
      <c r="A10" t="s">
        <v>619</v>
      </c>
      <c r="B10" s="2">
        <f>SUMIF(obrotówka!A3:A1384,"4*5",obrotówka!J3:J1384)</f>
        <v>-3913661.8599999985</v>
      </c>
      <c r="G10" s="2" t="s">
        <v>1784</v>
      </c>
      <c r="J10" t="s">
        <v>1731</v>
      </c>
    </row>
    <row r="11" spans="1:10" x14ac:dyDescent="0.3">
      <c r="A11" t="s">
        <v>620</v>
      </c>
      <c r="B11" s="20">
        <f>(IFERROR(VLOOKUP(C11,obrotówka!$A$1:$J$1600,10,0),0))</f>
        <v>162640</v>
      </c>
      <c r="C11" s="346" t="s">
        <v>90</v>
      </c>
      <c r="G11" s="2">
        <v>566403.73</v>
      </c>
      <c r="H11" t="s">
        <v>1729</v>
      </c>
      <c r="I11" s="521">
        <v>2000034</v>
      </c>
    </row>
    <row r="12" spans="1:10" x14ac:dyDescent="0.3">
      <c r="A12" t="s">
        <v>620</v>
      </c>
      <c r="B12" s="20">
        <f>(IFERROR(VLOOKUP(C12,obrotówka!$A$1:$J$1600,10,0),0))</f>
        <v>638681</v>
      </c>
      <c r="C12" s="347" t="s">
        <v>91</v>
      </c>
      <c r="G12" s="2">
        <v>10489.999999999998</v>
      </c>
      <c r="H12" t="s">
        <v>1730</v>
      </c>
      <c r="I12" s="521">
        <v>2000262</v>
      </c>
      <c r="J12" s="519">
        <v>4308200005</v>
      </c>
    </row>
    <row r="13" spans="1:10" x14ac:dyDescent="0.3">
      <c r="B13" s="2">
        <f>SUM(B10:B12)</f>
        <v>-3112340.8599999985</v>
      </c>
      <c r="G13" s="526">
        <v>12526.450000000012</v>
      </c>
      <c r="H13" t="s">
        <v>712</v>
      </c>
      <c r="I13" s="521">
        <v>2000049</v>
      </c>
      <c r="J13" s="522">
        <v>4427100005</v>
      </c>
    </row>
    <row r="14" spans="1:10" x14ac:dyDescent="0.3">
      <c r="B14" s="2"/>
      <c r="G14" s="526">
        <v>7881</v>
      </c>
      <c r="H14" t="s">
        <v>713</v>
      </c>
      <c r="I14" s="521">
        <v>2000052</v>
      </c>
      <c r="J14" s="522">
        <v>4305410005</v>
      </c>
    </row>
    <row r="15" spans="1:10" x14ac:dyDescent="0.3">
      <c r="B15" s="3">
        <f>B13-B6</f>
        <v>2.4214386940002441E-8</v>
      </c>
      <c r="I15" s="521"/>
    </row>
    <row r="16" spans="1:10" x14ac:dyDescent="0.3">
      <c r="C16" s="2"/>
      <c r="G16" s="2">
        <f>G15+G14+G13+G12+G11</f>
        <v>597301.17999999993</v>
      </c>
    </row>
    <row r="18" spans="7:10" ht="15.6" x14ac:dyDescent="0.3">
      <c r="G18" s="532"/>
      <c r="H18" s="345" t="s">
        <v>1871</v>
      </c>
      <c r="I18" s="345"/>
      <c r="J18" s="34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topLeftCell="A19" workbookViewId="0">
      <selection activeCell="C41" sqref="C41"/>
    </sheetView>
  </sheetViews>
  <sheetFormatPr defaultRowHeight="12" x14ac:dyDescent="0.3"/>
  <cols>
    <col min="1" max="1" width="26" style="577" customWidth="1"/>
    <col min="2" max="2" width="15" style="578" customWidth="1"/>
    <col min="3" max="3" width="11.21875" style="577" customWidth="1"/>
    <col min="4" max="4" width="18.77734375" style="577" customWidth="1"/>
    <col min="5" max="16384" width="8.88671875" style="577"/>
  </cols>
  <sheetData>
    <row r="2" spans="1:4" x14ac:dyDescent="0.3">
      <c r="A2" s="577" t="s">
        <v>1930</v>
      </c>
      <c r="B2" s="578">
        <f>'cit 12-2024'!B237</f>
        <v>169946492.59999999</v>
      </c>
    </row>
    <row r="3" spans="1:4" x14ac:dyDescent="0.3">
      <c r="A3" s="577" t="s">
        <v>1931</v>
      </c>
      <c r="B3" s="578">
        <f>'cit 12-2024'!B238</f>
        <v>164773789.97999904</v>
      </c>
    </row>
    <row r="4" spans="1:4" x14ac:dyDescent="0.3">
      <c r="A4" s="577" t="s">
        <v>1932</v>
      </c>
    </row>
    <row r="5" spans="1:4" x14ac:dyDescent="0.3">
      <c r="A5" s="577" t="s">
        <v>1933</v>
      </c>
      <c r="B5" s="579">
        <f>-'cit 12-2024'!B180</f>
        <v>-2388070.02</v>
      </c>
    </row>
    <row r="6" spans="1:4" x14ac:dyDescent="0.3">
      <c r="A6" s="577" t="s">
        <v>1934</v>
      </c>
      <c r="B6" s="579">
        <f>-(SUM(B7:B24)*20%)</f>
        <v>-13659780.02199997</v>
      </c>
      <c r="C6" s="579">
        <f>SUM(B7:B24)</f>
        <v>68298900.10999985</v>
      </c>
    </row>
    <row r="7" spans="1:4" x14ac:dyDescent="0.3">
      <c r="B7" s="575">
        <f>(IFERROR(VLOOKUP(C7,obrotówka!$A$1:$J$1600,10,0),0))</f>
        <v>29762125.329999901</v>
      </c>
      <c r="C7" s="577" t="s">
        <v>1288</v>
      </c>
      <c r="D7" s="577" t="s">
        <v>1289</v>
      </c>
    </row>
    <row r="8" spans="1:4" x14ac:dyDescent="0.3">
      <c r="B8" s="575">
        <f>(IFERROR(VLOOKUP(C8,obrotówka!$A$1:$J$1600,10,0),0))</f>
        <v>1150937.3600000001</v>
      </c>
      <c r="C8" s="577" t="s">
        <v>1290</v>
      </c>
      <c r="D8" s="577" t="s">
        <v>1291</v>
      </c>
    </row>
    <row r="9" spans="1:4" x14ac:dyDescent="0.3">
      <c r="B9" s="575">
        <f>(IFERROR(VLOOKUP(C9,obrotówka!$A$1:$J$1600,10,0),0))</f>
        <v>7182.1099999999897</v>
      </c>
      <c r="C9" s="577" t="s">
        <v>1292</v>
      </c>
      <c r="D9" s="577" t="s">
        <v>1293</v>
      </c>
    </row>
    <row r="10" spans="1:4" x14ac:dyDescent="0.3">
      <c r="B10" s="575">
        <f>(IFERROR(VLOOKUP(C10,obrotówka!$A$1:$J$1600,10,0),0))</f>
        <v>5245611.33</v>
      </c>
      <c r="C10" s="577" t="s">
        <v>1294</v>
      </c>
      <c r="D10" s="577" t="s">
        <v>1295</v>
      </c>
    </row>
    <row r="11" spans="1:4" x14ac:dyDescent="0.3">
      <c r="B11" s="575">
        <f>(IFERROR(VLOOKUP(C11,obrotówka!$A$1:$J$1600,10,0),0))</f>
        <v>2215755.6499999901</v>
      </c>
      <c r="C11" s="577" t="s">
        <v>1296</v>
      </c>
      <c r="D11" s="577" t="s">
        <v>1297</v>
      </c>
    </row>
    <row r="12" spans="1:4" x14ac:dyDescent="0.3">
      <c r="B12" s="575">
        <f>(IFERROR(VLOOKUP(C12,obrotówka!$A$1:$J$1600,10,0),0))</f>
        <v>2592716.8799999901</v>
      </c>
      <c r="C12" s="577" t="s">
        <v>1298</v>
      </c>
      <c r="D12" s="577" t="s">
        <v>1299</v>
      </c>
    </row>
    <row r="13" spans="1:4" x14ac:dyDescent="0.3">
      <c r="B13" s="575">
        <f>(IFERROR(VLOOKUP(C13,obrotówka!$A$1:$J$1600,10,0),0))</f>
        <v>2303041.1299999901</v>
      </c>
      <c r="C13" s="577" t="s">
        <v>1300</v>
      </c>
      <c r="D13" s="577" t="s">
        <v>1301</v>
      </c>
    </row>
    <row r="14" spans="1:4" x14ac:dyDescent="0.3">
      <c r="B14" s="575">
        <f>(IFERROR(VLOOKUP(C14,obrotówka!$A$1:$J$1600,10,0),0))</f>
        <v>3125596.00999999</v>
      </c>
      <c r="C14" s="577" t="s">
        <v>1302</v>
      </c>
      <c r="D14" s="577" t="s">
        <v>1303</v>
      </c>
    </row>
    <row r="15" spans="1:4" x14ac:dyDescent="0.3">
      <c r="B15" s="575">
        <f>(IFERROR(VLOOKUP(C15,obrotówka!$A$1:$J$1600,10,0),0))</f>
        <v>1511207</v>
      </c>
      <c r="C15" s="577" t="s">
        <v>1831</v>
      </c>
      <c r="D15" s="577" t="s">
        <v>1832</v>
      </c>
    </row>
    <row r="16" spans="1:4" x14ac:dyDescent="0.3">
      <c r="B16" s="575">
        <f>(IFERROR(VLOOKUP(C16,obrotówka!$A$1:$J$1600,10,0),0))</f>
        <v>13182382.25</v>
      </c>
      <c r="C16" s="577" t="s">
        <v>1308</v>
      </c>
      <c r="D16" s="577" t="s">
        <v>1309</v>
      </c>
    </row>
    <row r="17" spans="1:10" x14ac:dyDescent="0.3">
      <c r="B17" s="575">
        <f>(IFERROR(VLOOKUP(C17,obrotówka!$A$1:$J$1600,10,0),0))</f>
        <v>1652443</v>
      </c>
      <c r="C17" s="577" t="s">
        <v>1310</v>
      </c>
      <c r="D17" s="577" t="s">
        <v>1311</v>
      </c>
    </row>
    <row r="18" spans="1:10" x14ac:dyDescent="0.3">
      <c r="B18" s="575">
        <f>(IFERROR(VLOOKUP(C18,obrotówka!$A$1:$J$1600,10,0),0))</f>
        <v>1544634.9399999899</v>
      </c>
      <c r="C18" s="577" t="s">
        <v>1312</v>
      </c>
      <c r="D18" s="577" t="s">
        <v>1313</v>
      </c>
    </row>
    <row r="19" spans="1:10" x14ac:dyDescent="0.3">
      <c r="B19" s="575">
        <f>(IFERROR(VLOOKUP(C19,obrotówka!$A$1:$J$1600,10,0),0))</f>
        <v>1387548.77</v>
      </c>
      <c r="C19" s="577" t="s">
        <v>1314</v>
      </c>
      <c r="D19" s="577" t="s">
        <v>1315</v>
      </c>
    </row>
    <row r="20" spans="1:10" x14ac:dyDescent="0.3">
      <c r="B20" s="575">
        <f>(IFERROR(VLOOKUP(C20,obrotówka!$A$1:$J$1600,10,0),0))</f>
        <v>101980.12</v>
      </c>
      <c r="C20" s="577" t="s">
        <v>1318</v>
      </c>
      <c r="D20" s="577" t="s">
        <v>1319</v>
      </c>
    </row>
    <row r="21" spans="1:10" x14ac:dyDescent="0.3">
      <c r="B21" s="575">
        <f>(IFERROR(VLOOKUP(C21,obrotówka!$A$1:$J$1600,10,0),0))</f>
        <v>4544.1999999999898</v>
      </c>
      <c r="C21" s="577" t="s">
        <v>1860</v>
      </c>
      <c r="D21" s="577" t="s">
        <v>1861</v>
      </c>
    </row>
    <row r="22" spans="1:10" x14ac:dyDescent="0.3">
      <c r="B22" s="575">
        <f>(IFERROR(VLOOKUP(C22,obrotówka!$A$1:$J$1600,10,0),0))</f>
        <v>604878.52</v>
      </c>
      <c r="C22" s="577" t="s">
        <v>1322</v>
      </c>
      <c r="D22" s="577" t="s">
        <v>1323</v>
      </c>
    </row>
    <row r="23" spans="1:10" x14ac:dyDescent="0.3">
      <c r="B23" s="575">
        <f>(IFERROR(VLOOKUP(C23,obrotówka!$A$1:$J$1600,10,0),0))</f>
        <v>220131.299999999</v>
      </c>
      <c r="C23" s="577" t="s">
        <v>1324</v>
      </c>
      <c r="D23" s="577" t="s">
        <v>1325</v>
      </c>
    </row>
    <row r="24" spans="1:10" x14ac:dyDescent="0.3">
      <c r="B24" s="575">
        <f>(IFERROR(VLOOKUP(C24,obrotówka!$A$1:$J$1600,10,0),0))</f>
        <v>1686184.21</v>
      </c>
      <c r="C24" s="577" t="s">
        <v>1326</v>
      </c>
      <c r="D24" s="577" t="s">
        <v>1327</v>
      </c>
    </row>
    <row r="25" spans="1:10" x14ac:dyDescent="0.3">
      <c r="A25" s="577" t="s">
        <v>1935</v>
      </c>
      <c r="B25" s="579">
        <f>-(SUM(B26:B36)*20%)</f>
        <v>-2633910.2599999979</v>
      </c>
    </row>
    <row r="26" spans="1:10" x14ac:dyDescent="0.3">
      <c r="B26" s="575">
        <f>(IFERROR(VLOOKUP(C26,obrotówka!$A$1:$J$1600,10,0),0))</f>
        <v>6279275.7199999904</v>
      </c>
      <c r="C26" s="577" t="s">
        <v>1334</v>
      </c>
      <c r="D26" s="577" t="s">
        <v>1335</v>
      </c>
    </row>
    <row r="27" spans="1:10" x14ac:dyDescent="0.3">
      <c r="B27" s="575">
        <f>(IFERROR(VLOOKUP(C27,obrotówka!$A$1:$J$1600,10,0),0))</f>
        <v>114215.429999999</v>
      </c>
      <c r="C27" s="577" t="s">
        <v>1336</v>
      </c>
      <c r="D27" s="577" t="s">
        <v>1337</v>
      </c>
    </row>
    <row r="28" spans="1:10" x14ac:dyDescent="0.3">
      <c r="B28" s="575">
        <f>(IFERROR(VLOOKUP(C28,obrotówka!$A$1:$J$1600,10,0),0))</f>
        <v>4181895.5</v>
      </c>
      <c r="C28" s="577" t="s">
        <v>1338</v>
      </c>
      <c r="D28" s="577" t="s">
        <v>1339</v>
      </c>
    </row>
    <row r="29" spans="1:10" ht="9.6" customHeight="1" x14ac:dyDescent="0.3">
      <c r="B29" s="575">
        <f>(IFERROR(VLOOKUP(C29,obrotówka!$A$1:$J$1600,10,0),0))</f>
        <v>76065.679999999906</v>
      </c>
      <c r="C29" s="577" t="s">
        <v>1340</v>
      </c>
      <c r="D29" s="577" t="s">
        <v>1341</v>
      </c>
      <c r="J29" s="576"/>
    </row>
    <row r="30" spans="1:10" x14ac:dyDescent="0.3">
      <c r="B30" s="575">
        <f>(IFERROR(VLOOKUP(C30,obrotówka!$A$1:$J$1600,10,0),0))</f>
        <v>1058585.26</v>
      </c>
      <c r="C30" s="577" t="s">
        <v>1342</v>
      </c>
      <c r="D30" s="577" t="s">
        <v>1343</v>
      </c>
    </row>
    <row r="31" spans="1:10" x14ac:dyDescent="0.3">
      <c r="B31" s="575">
        <f>(IFERROR(VLOOKUP(C31,obrotówka!$A$1:$J$1600,10,0),0))</f>
        <v>19276.3499999999</v>
      </c>
      <c r="C31" s="577" t="s">
        <v>1344</v>
      </c>
      <c r="D31" s="577" t="s">
        <v>1345</v>
      </c>
    </row>
    <row r="32" spans="1:10" x14ac:dyDescent="0.3">
      <c r="B32" s="575">
        <f>(IFERROR(VLOOKUP(C32,obrotówka!$A$1:$J$1600,10,0),0))</f>
        <v>1327554.3</v>
      </c>
      <c r="C32" s="577" t="s">
        <v>1346</v>
      </c>
      <c r="D32" s="577" t="s">
        <v>1347</v>
      </c>
    </row>
    <row r="33" spans="1:4" x14ac:dyDescent="0.3">
      <c r="B33" s="575">
        <f>(IFERROR(VLOOKUP(C33,obrotówka!$A$1:$J$1600,10,0),0))</f>
        <v>25725.91</v>
      </c>
      <c r="C33" s="577" t="s">
        <v>1348</v>
      </c>
      <c r="D33" s="577" t="s">
        <v>1349</v>
      </c>
    </row>
    <row r="34" spans="1:4" x14ac:dyDescent="0.3">
      <c r="B34" s="575">
        <f>(IFERROR(VLOOKUP(C34,obrotówka!$A$1:$J$1600,10,0),0))</f>
        <v>54186.019999999902</v>
      </c>
      <c r="C34" s="577" t="s">
        <v>1350</v>
      </c>
      <c r="D34" s="577" t="s">
        <v>1351</v>
      </c>
    </row>
    <row r="35" spans="1:4" x14ac:dyDescent="0.3">
      <c r="B35" s="575">
        <f>(IFERROR(VLOOKUP(C35,obrotówka!$A$1:$J$1600,10,0),0))</f>
        <v>890.87</v>
      </c>
      <c r="C35" s="577" t="s">
        <v>1352</v>
      </c>
      <c r="D35" s="577" t="s">
        <v>1353</v>
      </c>
    </row>
    <row r="36" spans="1:4" x14ac:dyDescent="0.3">
      <c r="B36" s="575">
        <f>(IFERROR(VLOOKUP(C36,obrotówka!$A$1:$J$1600,10,0),0))</f>
        <v>31880.2599999999</v>
      </c>
      <c r="C36" s="577" t="s">
        <v>1355</v>
      </c>
      <c r="D36" s="577" t="s">
        <v>1356</v>
      </c>
    </row>
    <row r="39" spans="1:4" x14ac:dyDescent="0.3">
      <c r="A39" s="580" t="s">
        <v>1936</v>
      </c>
      <c r="B39" s="581">
        <f>B2</f>
        <v>169946492.59999999</v>
      </c>
    </row>
    <row r="40" spans="1:4" x14ac:dyDescent="0.3">
      <c r="A40" s="580" t="s">
        <v>1937</v>
      </c>
      <c r="B40" s="581">
        <f>B3+B5+B6+B25</f>
        <v>146092029.67799908</v>
      </c>
    </row>
    <row r="41" spans="1:4" ht="24" x14ac:dyDescent="0.3">
      <c r="A41" s="582" t="s">
        <v>1938</v>
      </c>
      <c r="B41" s="583">
        <f>B39/B40-1</f>
        <v>0.16328380798444964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opLeftCell="A13" workbookViewId="0">
      <selection activeCell="H28" sqref="H28"/>
    </sheetView>
  </sheetViews>
  <sheetFormatPr defaultColWidth="8.77734375" defaultRowHeight="14.4" x14ac:dyDescent="0.3"/>
  <cols>
    <col min="1" max="1" width="8.77734375" style="87"/>
    <col min="2" max="2" width="18.5546875" style="88" customWidth="1"/>
    <col min="3" max="3" width="15.77734375" style="88" customWidth="1"/>
    <col min="4" max="4" width="38.44140625" style="88" customWidth="1"/>
    <col min="5" max="5" width="12.77734375" style="90" hidden="1" customWidth="1"/>
    <col min="6" max="6" width="12.77734375" style="90" customWidth="1"/>
    <col min="7" max="7" width="18.109375" style="90" customWidth="1"/>
    <col min="8" max="8" width="29" style="91" customWidth="1"/>
    <col min="9" max="9" width="11.44140625" style="92" customWidth="1"/>
    <col min="10" max="16384" width="8.77734375" style="92"/>
  </cols>
  <sheetData>
    <row r="1" spans="1:12" x14ac:dyDescent="0.3">
      <c r="C1" s="89" t="s">
        <v>1963</v>
      </c>
      <c r="D1" s="89"/>
    </row>
    <row r="2" spans="1:12" x14ac:dyDescent="0.3">
      <c r="G2" s="90" t="s">
        <v>714</v>
      </c>
      <c r="H2" s="586" t="s">
        <v>1970</v>
      </c>
    </row>
    <row r="3" spans="1:12" ht="14.4" customHeight="1" x14ac:dyDescent="0.3">
      <c r="A3" s="93" t="s">
        <v>251</v>
      </c>
      <c r="B3" s="94" t="s">
        <v>252</v>
      </c>
      <c r="C3" s="94" t="s">
        <v>253</v>
      </c>
      <c r="D3" s="94" t="s">
        <v>254</v>
      </c>
      <c r="E3" s="95" t="s">
        <v>255</v>
      </c>
      <c r="F3" s="95" t="s">
        <v>715</v>
      </c>
      <c r="G3" s="95" t="s">
        <v>256</v>
      </c>
      <c r="H3" s="96" t="s">
        <v>716</v>
      </c>
    </row>
    <row r="4" spans="1:12" x14ac:dyDescent="0.3">
      <c r="A4" s="93">
        <v>1</v>
      </c>
      <c r="B4" s="439">
        <v>370000027</v>
      </c>
      <c r="C4" s="439">
        <v>2000061</v>
      </c>
      <c r="D4" s="439" t="s">
        <v>1965</v>
      </c>
      <c r="E4" s="440"/>
      <c r="F4" s="440">
        <v>-18735</v>
      </c>
      <c r="G4" s="98" t="s">
        <v>1968</v>
      </c>
      <c r="H4" s="98" t="s">
        <v>35</v>
      </c>
      <c r="I4" s="441"/>
      <c r="J4" s="441"/>
      <c r="K4" s="441"/>
      <c r="L4" s="441"/>
    </row>
    <row r="5" spans="1:12" x14ac:dyDescent="0.3">
      <c r="A5" s="93">
        <f>A4+1</f>
        <v>2</v>
      </c>
      <c r="B5" s="439">
        <v>370000027</v>
      </c>
      <c r="C5" s="439">
        <v>2000061</v>
      </c>
      <c r="D5" s="439" t="s">
        <v>1966</v>
      </c>
      <c r="E5" s="440"/>
      <c r="F5" s="440">
        <v>-13784</v>
      </c>
      <c r="G5" s="98" t="s">
        <v>1968</v>
      </c>
      <c r="H5" s="98" t="s">
        <v>35</v>
      </c>
      <c r="I5" s="441"/>
      <c r="J5" s="441"/>
      <c r="K5" s="441"/>
      <c r="L5" s="441"/>
    </row>
    <row r="6" spans="1:12" x14ac:dyDescent="0.3">
      <c r="A6" s="93">
        <f t="shared" ref="A6:A14" si="0">A5+1</f>
        <v>3</v>
      </c>
      <c r="B6" s="439">
        <v>370000027</v>
      </c>
      <c r="C6" s="439">
        <v>2000061</v>
      </c>
      <c r="D6" s="439" t="s">
        <v>1967</v>
      </c>
      <c r="E6" s="440"/>
      <c r="F6" s="440">
        <v>-42422</v>
      </c>
      <c r="G6" s="98" t="s">
        <v>1968</v>
      </c>
      <c r="H6" s="98" t="s">
        <v>35</v>
      </c>
      <c r="I6" s="441"/>
      <c r="J6" s="441"/>
      <c r="K6" s="441"/>
      <c r="L6" s="441"/>
    </row>
    <row r="7" spans="1:12" x14ac:dyDescent="0.3">
      <c r="A7" s="93">
        <f t="shared" si="0"/>
        <v>4</v>
      </c>
      <c r="B7" s="439">
        <v>880004610</v>
      </c>
      <c r="C7" s="439">
        <v>1184700</v>
      </c>
      <c r="D7" s="439" t="s">
        <v>1974</v>
      </c>
      <c r="E7" s="440"/>
      <c r="F7" s="440">
        <v>9417.6</v>
      </c>
      <c r="G7" s="98" t="s">
        <v>1975</v>
      </c>
      <c r="H7" s="98" t="s">
        <v>41</v>
      </c>
      <c r="I7" s="441" t="s">
        <v>1976</v>
      </c>
      <c r="J7" s="441"/>
      <c r="K7" s="441"/>
      <c r="L7" s="441"/>
    </row>
    <row r="8" spans="1:12" x14ac:dyDescent="0.3">
      <c r="A8" s="93">
        <f t="shared" si="0"/>
        <v>5</v>
      </c>
      <c r="B8" s="439">
        <v>880000163</v>
      </c>
      <c r="C8" s="439">
        <v>1104014</v>
      </c>
      <c r="D8" s="439" t="s">
        <v>1977</v>
      </c>
      <c r="E8" s="440"/>
      <c r="F8" s="440">
        <v>19.53</v>
      </c>
      <c r="G8" s="98" t="s">
        <v>1978</v>
      </c>
      <c r="H8" s="98" t="s">
        <v>1274</v>
      </c>
      <c r="I8" s="441"/>
      <c r="J8" s="441"/>
      <c r="K8" s="441"/>
      <c r="L8" s="441"/>
    </row>
    <row r="9" spans="1:12" ht="15.6" customHeight="1" x14ac:dyDescent="0.3">
      <c r="A9" s="97">
        <f t="shared" si="0"/>
        <v>6</v>
      </c>
      <c r="B9" s="439">
        <v>880004613</v>
      </c>
      <c r="C9" s="439">
        <v>1005554</v>
      </c>
      <c r="D9" s="439" t="s">
        <v>1979</v>
      </c>
      <c r="E9" s="440"/>
      <c r="F9" s="440">
        <v>34.81</v>
      </c>
      <c r="G9" s="98" t="s">
        <v>1975</v>
      </c>
      <c r="H9" s="442" t="s">
        <v>1904</v>
      </c>
      <c r="I9" s="441" t="s">
        <v>1976</v>
      </c>
      <c r="J9" s="441"/>
      <c r="K9" s="441"/>
      <c r="L9" s="441"/>
    </row>
    <row r="10" spans="1:12" x14ac:dyDescent="0.3">
      <c r="A10" s="93">
        <f t="shared" si="0"/>
        <v>7</v>
      </c>
      <c r="B10" s="439">
        <v>880004614</v>
      </c>
      <c r="C10" s="439">
        <v>1005554</v>
      </c>
      <c r="D10" s="439" t="s">
        <v>1979</v>
      </c>
      <c r="E10" s="440"/>
      <c r="F10" s="440">
        <v>542.71</v>
      </c>
      <c r="G10" s="98" t="s">
        <v>1975</v>
      </c>
      <c r="H10" s="98" t="s">
        <v>1904</v>
      </c>
      <c r="I10" s="441"/>
      <c r="J10" s="441"/>
      <c r="K10" s="441"/>
      <c r="L10" s="441"/>
    </row>
    <row r="11" spans="1:12" x14ac:dyDescent="0.3">
      <c r="A11" s="93">
        <f t="shared" si="0"/>
        <v>8</v>
      </c>
      <c r="B11" s="439">
        <v>880004620</v>
      </c>
      <c r="C11" s="439">
        <v>1134536</v>
      </c>
      <c r="D11" s="439" t="s">
        <v>1980</v>
      </c>
      <c r="E11" s="440"/>
      <c r="F11" s="440">
        <v>-1140</v>
      </c>
      <c r="G11" s="98" t="s">
        <v>1975</v>
      </c>
      <c r="H11" s="98" t="s">
        <v>1247</v>
      </c>
      <c r="I11" s="441" t="s">
        <v>1981</v>
      </c>
      <c r="J11" s="441"/>
      <c r="K11" s="441"/>
      <c r="L11" s="441"/>
    </row>
    <row r="12" spans="1:12" ht="24" x14ac:dyDescent="0.3">
      <c r="A12" s="93">
        <f t="shared" si="0"/>
        <v>9</v>
      </c>
      <c r="B12" s="592" t="s">
        <v>2005</v>
      </c>
      <c r="C12" s="439">
        <v>1077262</v>
      </c>
      <c r="D12" s="439" t="s">
        <v>2006</v>
      </c>
      <c r="E12" s="440"/>
      <c r="F12" s="440">
        <v>19.399999999999999</v>
      </c>
      <c r="G12" s="98" t="s">
        <v>2007</v>
      </c>
      <c r="H12" s="98" t="s">
        <v>2008</v>
      </c>
      <c r="I12" s="593" t="s">
        <v>2009</v>
      </c>
      <c r="J12" s="441"/>
      <c r="K12" s="441"/>
      <c r="L12" s="441"/>
    </row>
    <row r="13" spans="1:12" x14ac:dyDescent="0.3">
      <c r="A13" s="93">
        <f t="shared" si="0"/>
        <v>10</v>
      </c>
      <c r="B13" s="439" t="s">
        <v>2010</v>
      </c>
      <c r="C13" s="439">
        <v>1096856</v>
      </c>
      <c r="D13" s="439" t="s">
        <v>2011</v>
      </c>
      <c r="E13" s="440"/>
      <c r="F13" s="440">
        <v>100</v>
      </c>
      <c r="G13" s="98" t="s">
        <v>1978</v>
      </c>
      <c r="H13" s="98" t="s">
        <v>1247</v>
      </c>
      <c r="I13" s="441"/>
      <c r="J13" s="441"/>
      <c r="K13" s="441"/>
      <c r="L13" s="441"/>
    </row>
    <row r="14" spans="1:12" x14ac:dyDescent="0.3">
      <c r="A14" s="93">
        <f t="shared" si="0"/>
        <v>11</v>
      </c>
      <c r="B14" s="439">
        <v>520000048</v>
      </c>
      <c r="C14" s="439">
        <v>200000</v>
      </c>
      <c r="D14" s="439" t="s">
        <v>2012</v>
      </c>
      <c r="E14" s="440"/>
      <c r="F14" s="440">
        <v>3992.4</v>
      </c>
      <c r="G14" s="98" t="s">
        <v>1993</v>
      </c>
      <c r="H14" s="98" t="s">
        <v>1265</v>
      </c>
      <c r="I14" s="441" t="s">
        <v>2013</v>
      </c>
      <c r="J14" s="441"/>
      <c r="K14" s="441"/>
      <c r="L14" s="441"/>
    </row>
    <row r="15" spans="1:12" x14ac:dyDescent="0.3">
      <c r="A15" s="93">
        <f>A14+1</f>
        <v>12</v>
      </c>
      <c r="B15" s="439">
        <v>880000290</v>
      </c>
      <c r="C15" s="439">
        <v>1016030</v>
      </c>
      <c r="D15" s="443" t="s">
        <v>2014</v>
      </c>
      <c r="E15" s="440"/>
      <c r="F15" s="440">
        <v>11342</v>
      </c>
      <c r="G15" s="98" t="s">
        <v>1978</v>
      </c>
      <c r="H15" s="98" t="s">
        <v>1225</v>
      </c>
      <c r="I15" s="441"/>
      <c r="J15" s="441"/>
      <c r="K15" s="441"/>
      <c r="L15" s="441"/>
    </row>
    <row r="16" spans="1:12" x14ac:dyDescent="0.3">
      <c r="A16" s="93">
        <f t="shared" ref="A16:A29" si="1">A15+1</f>
        <v>13</v>
      </c>
      <c r="B16" s="439"/>
      <c r="C16" s="439">
        <v>2000000</v>
      </c>
      <c r="D16" s="439" t="s">
        <v>1999</v>
      </c>
      <c r="E16" s="440">
        <v>112156.19</v>
      </c>
      <c r="F16" s="440">
        <v>38593.199999999997</v>
      </c>
      <c r="G16" s="98" t="s">
        <v>2000</v>
      </c>
      <c r="H16" s="98" t="s">
        <v>2001</v>
      </c>
      <c r="I16" s="441"/>
      <c r="J16" s="441"/>
      <c r="K16" s="441"/>
      <c r="L16" s="441"/>
    </row>
    <row r="17" spans="1:12" x14ac:dyDescent="0.3">
      <c r="A17" s="93">
        <f t="shared" si="1"/>
        <v>14</v>
      </c>
      <c r="B17" s="439">
        <v>370000080</v>
      </c>
      <c r="C17" s="439">
        <v>1086218</v>
      </c>
      <c r="D17" s="439" t="s">
        <v>1995</v>
      </c>
      <c r="E17" s="440"/>
      <c r="F17" s="440">
        <v>-289.87</v>
      </c>
      <c r="G17" s="98" t="s">
        <v>1993</v>
      </c>
      <c r="H17" s="98" t="s">
        <v>1994</v>
      </c>
      <c r="I17" s="441"/>
      <c r="J17" s="441"/>
      <c r="K17" s="441"/>
      <c r="L17" s="441"/>
    </row>
    <row r="18" spans="1:12" x14ac:dyDescent="0.3">
      <c r="A18" s="93">
        <f t="shared" si="1"/>
        <v>15</v>
      </c>
      <c r="B18" s="439"/>
      <c r="C18" s="439"/>
      <c r="D18" s="439" t="s">
        <v>2003</v>
      </c>
      <c r="E18" s="440"/>
      <c r="F18" s="440">
        <v>2430.08</v>
      </c>
      <c r="G18" s="591" t="s">
        <v>2004</v>
      </c>
      <c r="H18" s="98"/>
      <c r="I18" s="441"/>
      <c r="J18" s="441"/>
      <c r="K18" s="441"/>
      <c r="L18" s="441"/>
    </row>
    <row r="19" spans="1:12" ht="20.399999999999999" x14ac:dyDescent="0.3">
      <c r="A19" s="93">
        <f t="shared" si="1"/>
        <v>16</v>
      </c>
      <c r="B19" s="439">
        <v>330000002</v>
      </c>
      <c r="C19" s="439">
        <v>2000049</v>
      </c>
      <c r="D19" s="594" t="s">
        <v>2015</v>
      </c>
      <c r="E19" s="440"/>
      <c r="F19" s="440">
        <v>19225.509999999998</v>
      </c>
      <c r="G19" s="98" t="s">
        <v>2000</v>
      </c>
      <c r="H19" s="98" t="s">
        <v>32</v>
      </c>
      <c r="I19" s="595" t="s">
        <v>2016</v>
      </c>
      <c r="J19" s="441"/>
      <c r="K19" s="441"/>
      <c r="L19" s="441"/>
    </row>
    <row r="20" spans="1:12" x14ac:dyDescent="0.3">
      <c r="A20" s="93">
        <f t="shared" si="1"/>
        <v>17</v>
      </c>
      <c r="B20" s="439">
        <v>880000573</v>
      </c>
      <c r="C20" s="439">
        <v>2000052</v>
      </c>
      <c r="D20" s="605" t="s">
        <v>2017</v>
      </c>
      <c r="E20" s="440"/>
      <c r="F20" s="440">
        <v>-100.07</v>
      </c>
      <c r="G20" s="98" t="s">
        <v>2000</v>
      </c>
      <c r="H20" s="98" t="s">
        <v>164</v>
      </c>
      <c r="I20" s="595" t="s">
        <v>2016</v>
      </c>
      <c r="J20" s="441"/>
      <c r="K20" s="441"/>
      <c r="L20" s="441"/>
    </row>
    <row r="21" spans="1:12" x14ac:dyDescent="0.3">
      <c r="A21" s="93">
        <f t="shared" si="1"/>
        <v>18</v>
      </c>
      <c r="B21" s="439">
        <v>880000574</v>
      </c>
      <c r="C21" s="439">
        <v>2000052</v>
      </c>
      <c r="D21" s="606"/>
      <c r="E21" s="440"/>
      <c r="F21" s="440">
        <v>-96.07</v>
      </c>
      <c r="G21" s="98" t="s">
        <v>2000</v>
      </c>
      <c r="H21" s="98" t="s">
        <v>164</v>
      </c>
      <c r="I21" s="595" t="s">
        <v>2016</v>
      </c>
      <c r="J21" s="441"/>
      <c r="K21" s="441"/>
      <c r="L21" s="441"/>
    </row>
    <row r="22" spans="1:12" x14ac:dyDescent="0.3">
      <c r="A22" s="93">
        <f t="shared" si="1"/>
        <v>19</v>
      </c>
      <c r="B22" s="439">
        <v>880000575</v>
      </c>
      <c r="C22" s="439">
        <v>2000052</v>
      </c>
      <c r="D22" s="607"/>
      <c r="E22" s="440"/>
      <c r="F22" s="440">
        <v>-96.07</v>
      </c>
      <c r="G22" s="98" t="s">
        <v>2000</v>
      </c>
      <c r="H22" s="98" t="s">
        <v>164</v>
      </c>
      <c r="I22" s="595" t="s">
        <v>2016</v>
      </c>
      <c r="J22" s="441"/>
      <c r="K22" s="441"/>
      <c r="L22" s="441"/>
    </row>
    <row r="23" spans="1:12" ht="14.4" customHeight="1" x14ac:dyDescent="0.3">
      <c r="A23" s="93">
        <f t="shared" si="1"/>
        <v>20</v>
      </c>
      <c r="B23" s="439"/>
      <c r="C23" s="439"/>
      <c r="D23" s="439" t="s">
        <v>1984</v>
      </c>
      <c r="E23" s="440"/>
      <c r="F23" s="440">
        <v>5605.74</v>
      </c>
      <c r="G23" s="98"/>
      <c r="H23" s="98"/>
      <c r="I23" s="441"/>
      <c r="J23" s="441"/>
      <c r="K23" s="441"/>
      <c r="L23" s="441"/>
    </row>
    <row r="24" spans="1:12" x14ac:dyDescent="0.3">
      <c r="A24" s="93">
        <f t="shared" si="1"/>
        <v>21</v>
      </c>
      <c r="B24" s="439"/>
      <c r="C24" s="439"/>
      <c r="D24" s="439" t="s">
        <v>1992</v>
      </c>
      <c r="E24" s="440"/>
      <c r="F24" s="440">
        <v>49938.44</v>
      </c>
      <c r="G24" s="98"/>
      <c r="H24" s="98"/>
      <c r="I24" s="441"/>
      <c r="J24" s="441"/>
      <c r="K24" s="441"/>
      <c r="L24" s="441"/>
    </row>
    <row r="25" spans="1:12" x14ac:dyDescent="0.3">
      <c r="A25" s="93">
        <f t="shared" si="1"/>
        <v>22</v>
      </c>
      <c r="B25" s="439">
        <v>330000006</v>
      </c>
      <c r="C25" s="439">
        <v>2000034</v>
      </c>
      <c r="D25" s="594" t="s">
        <v>2019</v>
      </c>
      <c r="E25" s="440"/>
      <c r="F25" s="440">
        <v>198332.25</v>
      </c>
      <c r="G25" s="98" t="s">
        <v>2020</v>
      </c>
      <c r="H25" s="98" t="s">
        <v>1739</v>
      </c>
      <c r="I25" s="595" t="s">
        <v>2016</v>
      </c>
      <c r="J25" s="441"/>
      <c r="K25" s="441"/>
      <c r="L25" s="441"/>
    </row>
    <row r="26" spans="1:12" x14ac:dyDescent="0.3">
      <c r="A26" s="93">
        <f t="shared" si="1"/>
        <v>23</v>
      </c>
      <c r="B26" s="439">
        <v>880000805</v>
      </c>
      <c r="C26" s="439">
        <v>1018523</v>
      </c>
      <c r="D26" s="594" t="s">
        <v>2021</v>
      </c>
      <c r="E26" s="440"/>
      <c r="F26" s="440">
        <v>174</v>
      </c>
      <c r="G26" s="98" t="s">
        <v>2022</v>
      </c>
      <c r="H26" s="98" t="s">
        <v>1194</v>
      </c>
      <c r="I26" s="596"/>
      <c r="J26" s="441"/>
      <c r="K26" s="441"/>
      <c r="L26" s="441"/>
    </row>
    <row r="27" spans="1:12" x14ac:dyDescent="0.3">
      <c r="A27" s="93">
        <f t="shared" si="1"/>
        <v>24</v>
      </c>
      <c r="B27" s="439">
        <v>330000007</v>
      </c>
      <c r="C27" s="439">
        <v>2000262</v>
      </c>
      <c r="D27" s="594" t="s">
        <v>2023</v>
      </c>
      <c r="E27" s="440"/>
      <c r="F27" s="440">
        <v>-22050</v>
      </c>
      <c r="G27" s="98" t="s">
        <v>2022</v>
      </c>
      <c r="H27" s="98" t="s">
        <v>1751</v>
      </c>
      <c r="I27" s="596"/>
      <c r="J27" s="441"/>
      <c r="K27" s="441"/>
      <c r="L27" s="441"/>
    </row>
    <row r="28" spans="1:12" x14ac:dyDescent="0.3">
      <c r="A28" s="93">
        <f t="shared" si="1"/>
        <v>25</v>
      </c>
      <c r="B28" s="439"/>
      <c r="C28" s="439"/>
      <c r="D28" s="594"/>
      <c r="E28" s="440"/>
      <c r="F28" s="440"/>
      <c r="G28" s="98"/>
      <c r="H28" s="98"/>
      <c r="I28" s="596"/>
      <c r="J28" s="441"/>
      <c r="K28" s="441"/>
      <c r="L28" s="441"/>
    </row>
    <row r="29" spans="1:12" x14ac:dyDescent="0.3">
      <c r="A29" s="93">
        <f t="shared" si="1"/>
        <v>26</v>
      </c>
      <c r="B29" s="439"/>
      <c r="C29" s="439"/>
      <c r="D29" s="594"/>
      <c r="E29" s="440"/>
      <c r="F29" s="440"/>
      <c r="G29" s="98"/>
      <c r="H29" s="98"/>
      <c r="I29" s="596"/>
      <c r="J29" s="441"/>
      <c r="K29" s="441"/>
      <c r="L29" s="441"/>
    </row>
    <row r="30" spans="1:12" x14ac:dyDescent="0.3">
      <c r="B30" s="604" t="s">
        <v>1969</v>
      </c>
      <c r="C30" s="604"/>
      <c r="D30" s="604"/>
      <c r="E30" s="604"/>
      <c r="F30" s="518">
        <f>SUM(F4:F29)</f>
        <v>241054.58999999997</v>
      </c>
      <c r="G30" s="91"/>
    </row>
    <row r="31" spans="1:12" x14ac:dyDescent="0.3">
      <c r="G31" s="91"/>
    </row>
    <row r="32" spans="1:12" x14ac:dyDescent="0.3">
      <c r="G32" s="91"/>
    </row>
  </sheetData>
  <mergeCells count="2">
    <mergeCell ref="B30:E30"/>
    <mergeCell ref="D20:D22"/>
  </mergeCells>
  <pageMargins left="0.7" right="0.7" top="0.75" bottom="0.75" header="0.3" footer="0.3"/>
  <pageSetup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686"/>
  <sheetViews>
    <sheetView tabSelected="1" zoomScaleNormal="100" workbookViewId="0">
      <pane xSplit="2" ySplit="5" topLeftCell="C235" activePane="bottomRight" state="frozen"/>
      <selection pane="topRight" activeCell="C1" sqref="C1"/>
      <selection pane="bottomLeft" activeCell="A6" sqref="A6"/>
      <selection pane="bottomRight" activeCell="D241" sqref="D241"/>
    </sheetView>
  </sheetViews>
  <sheetFormatPr defaultColWidth="8.77734375" defaultRowHeight="10.199999999999999" x14ac:dyDescent="0.3"/>
  <cols>
    <col min="1" max="1" width="59.44140625" style="4" customWidth="1"/>
    <col min="2" max="2" width="16.77734375" style="4" customWidth="1"/>
    <col min="3" max="3" width="6.5546875" style="4" customWidth="1"/>
    <col min="4" max="4" width="16.44140625" style="21" customWidth="1"/>
    <col min="5" max="5" width="24" style="4" customWidth="1"/>
    <col min="6" max="6" width="44.44140625" style="4" customWidth="1"/>
    <col min="7" max="7" width="12.77734375" style="4" customWidth="1"/>
    <col min="8" max="8" width="13.44140625" style="4" customWidth="1"/>
    <col min="9" max="9" width="14.77734375" style="4" customWidth="1"/>
    <col min="10" max="10" width="13" style="4" customWidth="1"/>
    <col min="11" max="11" width="48.44140625" style="4" customWidth="1"/>
    <col min="12" max="14" width="8.77734375" style="4"/>
    <col min="15" max="15" width="11.77734375" style="4" customWidth="1"/>
    <col min="16" max="16" width="9.44140625" style="4" customWidth="1"/>
    <col min="17" max="18" width="9.5546875" style="4" customWidth="1"/>
    <col min="19" max="16384" width="8.77734375" style="4"/>
  </cols>
  <sheetData>
    <row r="1" spans="1:20" ht="22.2" customHeight="1" x14ac:dyDescent="0.3">
      <c r="A1" s="14" t="s">
        <v>115</v>
      </c>
      <c r="B1" s="15">
        <v>45657</v>
      </c>
      <c r="C1" s="15"/>
      <c r="D1" s="52">
        <f>B242</f>
        <v>5172703</v>
      </c>
      <c r="E1" s="46" t="s">
        <v>605</v>
      </c>
      <c r="F1" s="523">
        <f>B241</f>
        <v>5172702.6200009584</v>
      </c>
      <c r="G1" s="524" t="s">
        <v>605</v>
      </c>
      <c r="H1" s="16">
        <f>-B77+B146</f>
        <v>2268547.3400000222</v>
      </c>
      <c r="I1" s="312" t="s">
        <v>657</v>
      </c>
    </row>
    <row r="2" spans="1:20" ht="16.2" customHeight="1" x14ac:dyDescent="0.3">
      <c r="B2" s="16"/>
      <c r="C2" s="16"/>
      <c r="D2" s="310">
        <f>E298</f>
        <v>0</v>
      </c>
      <c r="E2" s="46" t="s">
        <v>606</v>
      </c>
      <c r="F2" s="167">
        <f>D301</f>
        <v>0</v>
      </c>
      <c r="H2" s="16">
        <f>-B60+B145</f>
        <v>1453746.57</v>
      </c>
      <c r="I2" s="451" t="s">
        <v>658</v>
      </c>
    </row>
    <row r="3" spans="1:20" ht="16.2" customHeight="1" x14ac:dyDescent="0.3">
      <c r="A3" s="5" t="s">
        <v>116</v>
      </c>
      <c r="B3" s="17">
        <v>167657448.51999998</v>
      </c>
      <c r="C3" s="314"/>
      <c r="D3" s="309">
        <f>D256</f>
        <v>5.5879354476928711E-9</v>
      </c>
      <c r="E3" s="46" t="s">
        <v>607</v>
      </c>
      <c r="H3" s="16">
        <f>-(B184-B224)</f>
        <v>2260411.73</v>
      </c>
      <c r="I3" s="451" t="s">
        <v>659</v>
      </c>
    </row>
    <row r="4" spans="1:20" ht="16.2" customHeight="1" x14ac:dyDescent="0.3">
      <c r="A4" s="5" t="s">
        <v>117</v>
      </c>
      <c r="B4" s="17">
        <v>162447972.06999901</v>
      </c>
      <c r="C4" s="314"/>
      <c r="D4" s="208"/>
      <c r="H4" s="16">
        <f>H3-H2-H1</f>
        <v>-1461882.1800000223</v>
      </c>
    </row>
    <row r="5" spans="1:20" ht="16.2" customHeight="1" x14ac:dyDescent="0.25">
      <c r="A5" s="6" t="s">
        <v>118</v>
      </c>
      <c r="B5" s="18">
        <f>B3-B4</f>
        <v>5209476.4500009716</v>
      </c>
      <c r="C5" s="315"/>
      <c r="D5" s="208"/>
      <c r="E5" s="166">
        <f>-SUMIF(obrotówka!A3:A981,"7*",obrotówka!J3:J981)</f>
        <v>5209476.4500009604</v>
      </c>
      <c r="F5" s="167">
        <f>E5-B5</f>
        <v>-1.1175870895385742E-8</v>
      </c>
      <c r="O5" s="36"/>
      <c r="P5" s="36"/>
      <c r="Q5" s="36"/>
      <c r="R5" s="36"/>
      <c r="S5" s="36"/>
    </row>
    <row r="6" spans="1:20" ht="16.2" customHeight="1" x14ac:dyDescent="0.3">
      <c r="A6" s="7"/>
      <c r="D6" s="39"/>
      <c r="O6" s="36"/>
      <c r="P6" s="36"/>
      <c r="Q6" s="36"/>
      <c r="R6" s="36"/>
      <c r="S6" s="36"/>
    </row>
    <row r="7" spans="1:20" ht="16.2" customHeight="1" x14ac:dyDescent="0.3">
      <c r="A7" s="119" t="s">
        <v>119</v>
      </c>
      <c r="B7" s="120">
        <f>B8+SUM(B14:B31)+B33+SUM(B41:B75)+B77+SUM(B95:B110)+B113-B98-B99+B111</f>
        <v>37903788.829999946</v>
      </c>
      <c r="C7" s="120"/>
      <c r="D7" s="209"/>
      <c r="O7" s="36"/>
      <c r="P7" s="36"/>
      <c r="Q7" s="36"/>
      <c r="R7" s="36"/>
      <c r="S7" s="36"/>
    </row>
    <row r="8" spans="1:20" ht="16.2" customHeight="1" x14ac:dyDescent="0.3">
      <c r="A8" s="8" t="s">
        <v>120</v>
      </c>
      <c r="B8" s="19">
        <f>SUM(B9:B13)</f>
        <v>3177912.5499999993</v>
      </c>
      <c r="C8" s="316"/>
      <c r="D8" s="178"/>
      <c r="O8" s="36"/>
      <c r="P8" s="36"/>
      <c r="Q8" s="36"/>
      <c r="R8" s="36"/>
      <c r="S8" s="36"/>
    </row>
    <row r="9" spans="1:20" ht="16.2" customHeight="1" x14ac:dyDescent="0.3">
      <c r="A9" s="9" t="s">
        <v>120</v>
      </c>
      <c r="B9" s="23">
        <f>(IFERROR(VLOOKUP(E9,obrotówka!$A$1:$J$1600,10,0),0))</f>
        <v>2734260.27</v>
      </c>
      <c r="C9" s="23"/>
      <c r="D9" s="171"/>
      <c r="E9" s="11" t="s">
        <v>18</v>
      </c>
      <c r="O9" s="36"/>
      <c r="P9" s="36"/>
      <c r="Q9" s="36"/>
      <c r="R9" s="36"/>
      <c r="S9" s="36"/>
    </row>
    <row r="10" spans="1:20" ht="16.2" customHeight="1" x14ac:dyDescent="0.3">
      <c r="A10" s="10" t="s">
        <v>121</v>
      </c>
      <c r="B10" s="23">
        <f>(IFERROR(VLOOKUP(E10,obrotówka!$A$1:$J$1600,10,0),0))</f>
        <v>408834.28</v>
      </c>
      <c r="C10" s="23"/>
      <c r="D10" s="202" t="s">
        <v>357</v>
      </c>
      <c r="E10" s="11" t="s">
        <v>19</v>
      </c>
      <c r="O10" s="36"/>
      <c r="P10" s="36"/>
      <c r="Q10" s="36"/>
      <c r="R10" s="36"/>
      <c r="S10" s="36"/>
    </row>
    <row r="11" spans="1:20" ht="16.2" customHeight="1" x14ac:dyDescent="0.3">
      <c r="A11" s="9" t="s">
        <v>120</v>
      </c>
      <c r="B11" s="23">
        <f>(IFERROR(VLOOKUP(E11,obrotówka!$A$1:$J$1600,10,0),0))</f>
        <v>20991.360000000001</v>
      </c>
      <c r="C11" s="23"/>
      <c r="D11" s="171"/>
      <c r="E11" s="11" t="s">
        <v>20</v>
      </c>
      <c r="O11" s="36"/>
      <c r="P11" s="36"/>
      <c r="Q11" s="36"/>
      <c r="R11" s="36"/>
      <c r="S11" s="36"/>
    </row>
    <row r="12" spans="1:20" ht="16.2" customHeight="1" x14ac:dyDescent="0.3">
      <c r="A12" s="9" t="s">
        <v>120</v>
      </c>
      <c r="B12" s="23">
        <f>(IFERROR(VLOOKUP(E12,obrotówka!$A$1:$J$1600,10,0),0))</f>
        <v>3572.2399999999898</v>
      </c>
      <c r="C12" s="23"/>
      <c r="D12" s="384" t="s">
        <v>655</v>
      </c>
      <c r="E12" s="11" t="s">
        <v>21</v>
      </c>
      <c r="O12" s="36"/>
      <c r="P12" s="36"/>
      <c r="Q12" s="36"/>
      <c r="R12" s="36"/>
      <c r="S12" s="36"/>
    </row>
    <row r="13" spans="1:20" ht="16.2" customHeight="1" x14ac:dyDescent="0.3">
      <c r="A13" s="9" t="s">
        <v>120</v>
      </c>
      <c r="B13" s="23">
        <f>(IFERROR(VLOOKUP(E13,obrotówka!$A$1:$J$1600,10,0),0))</f>
        <v>10254.4</v>
      </c>
      <c r="C13" s="23"/>
      <c r="D13" s="171"/>
      <c r="E13" s="11" t="s">
        <v>22</v>
      </c>
      <c r="O13" s="36"/>
      <c r="P13" s="36"/>
      <c r="Q13" s="36"/>
      <c r="R13" s="36"/>
      <c r="S13" s="36"/>
    </row>
    <row r="14" spans="1:20" ht="16.2" customHeight="1" x14ac:dyDescent="0.3">
      <c r="A14" s="9" t="s">
        <v>122</v>
      </c>
      <c r="B14" s="23">
        <f>(IFERROR(VLOOKUP(E14,obrotówka!$A$1:$J$1600,10,0),0))</f>
        <v>305693.64</v>
      </c>
      <c r="C14" s="335"/>
      <c r="D14" s="384" t="s">
        <v>655</v>
      </c>
      <c r="E14" s="11" t="s">
        <v>158</v>
      </c>
      <c r="O14" s="302"/>
      <c r="P14" s="302"/>
      <c r="Q14" s="302"/>
      <c r="R14" s="302"/>
      <c r="S14" s="302"/>
      <c r="T14" s="216"/>
    </row>
    <row r="15" spans="1:20" ht="16.2" customHeight="1" x14ac:dyDescent="0.3">
      <c r="A15" s="9" t="s">
        <v>123</v>
      </c>
      <c r="B15" s="23">
        <f>(IFERROR(VLOOKUP(E15,obrotówka!$A$1:$J$1600,10,0),0))</f>
        <v>0</v>
      </c>
      <c r="C15" s="335"/>
      <c r="D15" s="384" t="s">
        <v>655</v>
      </c>
      <c r="E15" s="11" t="s">
        <v>159</v>
      </c>
      <c r="O15" s="302"/>
      <c r="P15" s="302"/>
      <c r="Q15" s="302"/>
      <c r="R15" s="302"/>
      <c r="S15" s="302"/>
      <c r="T15" s="216"/>
    </row>
    <row r="16" spans="1:20" ht="16.2" customHeight="1" x14ac:dyDescent="0.3">
      <c r="A16" s="9" t="s">
        <v>124</v>
      </c>
      <c r="B16" s="23">
        <f>(IFERROR(VLOOKUP(E16,obrotówka!$A$1:$J$1600,10,0),0))</f>
        <v>0</v>
      </c>
      <c r="C16" s="335"/>
      <c r="D16" s="384" t="s">
        <v>655</v>
      </c>
      <c r="E16" s="11" t="s">
        <v>25</v>
      </c>
      <c r="O16" s="302"/>
      <c r="P16" s="302"/>
      <c r="Q16" s="302"/>
      <c r="R16" s="302"/>
      <c r="S16" s="302"/>
      <c r="T16" s="216"/>
    </row>
    <row r="17" spans="1:20" ht="16.2" customHeight="1" x14ac:dyDescent="0.3">
      <c r="A17" s="11" t="s">
        <v>125</v>
      </c>
      <c r="B17" s="23">
        <f>(IFERROR(VLOOKUP(E17,obrotówka!$A$1:$J$1600,10,0),0))</f>
        <v>0</v>
      </c>
      <c r="C17" s="335"/>
      <c r="D17" s="384" t="s">
        <v>655</v>
      </c>
      <c r="E17" s="11" t="s">
        <v>160</v>
      </c>
      <c r="O17" s="302"/>
      <c r="P17" s="302"/>
      <c r="Q17" s="302"/>
      <c r="R17" s="302"/>
      <c r="S17" s="302"/>
      <c r="T17" s="216"/>
    </row>
    <row r="18" spans="1:20" ht="16.2" customHeight="1" x14ac:dyDescent="0.3">
      <c r="A18" s="11" t="s">
        <v>126</v>
      </c>
      <c r="B18" s="23">
        <f>(IFERROR(VLOOKUP(E18,obrotówka!$A$1:$J$1600,10,0),0))</f>
        <v>0</v>
      </c>
      <c r="C18" s="335"/>
      <c r="D18" s="384" t="s">
        <v>655</v>
      </c>
      <c r="E18" s="11" t="s">
        <v>161</v>
      </c>
      <c r="O18" s="302"/>
      <c r="P18" s="302"/>
      <c r="Q18" s="302"/>
      <c r="R18" s="302"/>
      <c r="S18" s="302"/>
      <c r="T18" s="216"/>
    </row>
    <row r="19" spans="1:20" ht="16.2" customHeight="1" x14ac:dyDescent="0.3">
      <c r="A19" s="11" t="s">
        <v>127</v>
      </c>
      <c r="B19" s="23">
        <f>(IFERROR(VLOOKUP(E19,obrotówka!$A$1:$J$1600,10,0),0))</f>
        <v>202.8</v>
      </c>
      <c r="C19" s="335"/>
      <c r="D19" s="384" t="s">
        <v>655</v>
      </c>
      <c r="E19" s="11" t="s">
        <v>28</v>
      </c>
      <c r="G19" s="4" t="s">
        <v>439</v>
      </c>
      <c r="O19" s="302"/>
      <c r="P19" s="302"/>
      <c r="Q19" s="302"/>
      <c r="R19" s="302"/>
      <c r="S19" s="302"/>
      <c r="T19" s="216"/>
    </row>
    <row r="20" spans="1:20" ht="16.2" customHeight="1" x14ac:dyDescent="0.3">
      <c r="A20" s="10" t="s">
        <v>128</v>
      </c>
      <c r="B20" s="23">
        <f>(IFERROR(VLOOKUP(E20,obrotówka!$A$1:$J$1600,10,0),0))</f>
        <v>-193734.29</v>
      </c>
      <c r="C20" s="23"/>
      <c r="D20" s="202" t="s">
        <v>357</v>
      </c>
      <c r="E20" s="11" t="s">
        <v>29</v>
      </c>
      <c r="F20" s="28" t="s">
        <v>17</v>
      </c>
      <c r="G20" s="20">
        <f>(IFERROR(VLOOKUP(F20,obrotówka!$A$1:$J$1600,10,0),0))</f>
        <v>-1267309</v>
      </c>
      <c r="O20" s="302"/>
      <c r="P20" s="302"/>
      <c r="Q20" s="302"/>
      <c r="R20" s="302"/>
      <c r="S20" s="302"/>
      <c r="T20" s="216"/>
    </row>
    <row r="21" spans="1:20" ht="16.2" customHeight="1" x14ac:dyDescent="0.3">
      <c r="A21" s="9" t="s">
        <v>694</v>
      </c>
      <c r="B21" s="23">
        <f>(IFERROR(VLOOKUP(E21,obrotówka!$A$1:$J$1600,10,0),0))</f>
        <v>0</v>
      </c>
      <c r="C21" s="23"/>
      <c r="D21" s="384" t="s">
        <v>655</v>
      </c>
      <c r="E21" s="11" t="s">
        <v>693</v>
      </c>
      <c r="F21" s="28"/>
      <c r="G21" s="168"/>
      <c r="O21" s="302"/>
      <c r="P21" s="302"/>
      <c r="Q21" s="302"/>
      <c r="R21" s="302"/>
      <c r="S21" s="302"/>
      <c r="T21" s="216"/>
    </row>
    <row r="22" spans="1:20" ht="16.2" customHeight="1" x14ac:dyDescent="0.3">
      <c r="A22" s="11" t="s">
        <v>131</v>
      </c>
      <c r="B22" s="23">
        <f>(IFERROR(VLOOKUP(E22,obrotówka!$A$1:$J$1600,10,0),0))</f>
        <v>219948.64</v>
      </c>
      <c r="C22" s="335"/>
      <c r="D22" s="384" t="s">
        <v>655</v>
      </c>
      <c r="E22" s="11" t="s">
        <v>1739</v>
      </c>
      <c r="F22" s="20">
        <f>(IFERROR(VLOOKUP(F20,obrotówka!$A$1:$J$1600,7,0),0))</f>
        <v>45812.22</v>
      </c>
      <c r="G22" s="21" t="s">
        <v>175</v>
      </c>
      <c r="O22" s="302"/>
      <c r="P22" s="302"/>
      <c r="Q22" s="302"/>
      <c r="R22" s="302"/>
      <c r="S22" s="302"/>
      <c r="T22" s="216"/>
    </row>
    <row r="23" spans="1:20" ht="16.2" customHeight="1" x14ac:dyDescent="0.3">
      <c r="A23" s="9" t="s">
        <v>135</v>
      </c>
      <c r="B23" s="23">
        <f>(IFERROR(VLOOKUP(E23,obrotówka!$A$1:$J$1600,10,0),0))</f>
        <v>0</v>
      </c>
      <c r="C23" s="335"/>
      <c r="D23" s="384" t="s">
        <v>655</v>
      </c>
      <c r="E23" s="11" t="s">
        <v>162</v>
      </c>
      <c r="F23" s="20">
        <f>(IFERROR(VLOOKUP(F20,obrotówka!$A$1:$J$1600,6,0),0))</f>
        <v>239546.51</v>
      </c>
      <c r="G23" s="21" t="s">
        <v>176</v>
      </c>
      <c r="O23" s="302"/>
      <c r="P23" s="302"/>
      <c r="Q23" s="302"/>
      <c r="R23" s="302"/>
      <c r="S23" s="302"/>
      <c r="T23" s="216"/>
    </row>
    <row r="24" spans="1:20" ht="16.2" customHeight="1" x14ac:dyDescent="0.3">
      <c r="A24" s="12" t="s">
        <v>132</v>
      </c>
      <c r="B24" s="23">
        <f>(IFERROR(VLOOKUP(E24,obrotówka!$A$1:$J$1600,10,0),0))</f>
        <v>0</v>
      </c>
      <c r="C24" s="335"/>
      <c r="D24" s="384" t="s">
        <v>655</v>
      </c>
      <c r="E24" s="11" t="s">
        <v>163</v>
      </c>
      <c r="F24" s="32">
        <f>F22-F23</f>
        <v>-193734.29</v>
      </c>
      <c r="G24" s="33">
        <f>F24-B20</f>
        <v>0</v>
      </c>
      <c r="O24" s="302"/>
      <c r="P24" s="302"/>
      <c r="Q24" s="302"/>
      <c r="R24" s="302"/>
      <c r="S24" s="302"/>
      <c r="T24" s="216"/>
    </row>
    <row r="25" spans="1:20" ht="16.2" customHeight="1" x14ac:dyDescent="0.3">
      <c r="A25" s="12" t="s">
        <v>1728</v>
      </c>
      <c r="B25" s="23">
        <f>(IFERROR(VLOOKUP(E25,obrotówka!$A$1:$J$1600,10,0),0))</f>
        <v>9979.7999999999902</v>
      </c>
      <c r="C25" s="335"/>
      <c r="D25" s="384" t="s">
        <v>655</v>
      </c>
      <c r="E25" s="520" t="s">
        <v>1744</v>
      </c>
      <c r="F25" s="331"/>
      <c r="G25" s="33"/>
      <c r="O25" s="302"/>
      <c r="P25" s="302"/>
      <c r="Q25" s="302"/>
      <c r="R25" s="302"/>
      <c r="S25" s="302"/>
      <c r="T25" s="216"/>
    </row>
    <row r="26" spans="1:20" ht="16.2" customHeight="1" x14ac:dyDescent="0.3">
      <c r="A26" s="9" t="s">
        <v>130</v>
      </c>
      <c r="B26" s="23">
        <f>(IFERROR(VLOOKUP(E26,obrotówka!$A$1:$J$1600,10,0),0))</f>
        <v>24.42</v>
      </c>
      <c r="C26" s="335"/>
      <c r="D26" s="384" t="s">
        <v>655</v>
      </c>
      <c r="E26" s="11" t="s">
        <v>164</v>
      </c>
      <c r="O26" s="302"/>
      <c r="P26" s="302"/>
      <c r="Q26" s="302"/>
      <c r="R26" s="302"/>
      <c r="S26" s="302"/>
      <c r="T26" s="216"/>
    </row>
    <row r="27" spans="1:20" ht="16.2" customHeight="1" x14ac:dyDescent="0.3">
      <c r="A27" s="12" t="s">
        <v>133</v>
      </c>
      <c r="B27" s="23">
        <f>(IFERROR(VLOOKUP(E27,obrotówka!$A$1:$J$1600,10,0),0))</f>
        <v>0</v>
      </c>
      <c r="C27" s="335"/>
      <c r="D27" s="384" t="s">
        <v>655</v>
      </c>
      <c r="E27" s="11" t="s">
        <v>165</v>
      </c>
      <c r="O27" s="302"/>
      <c r="P27" s="302"/>
      <c r="Q27" s="302"/>
      <c r="R27" s="302"/>
      <c r="S27" s="302"/>
      <c r="T27" s="216"/>
    </row>
    <row r="28" spans="1:20" ht="16.2" customHeight="1" x14ac:dyDescent="0.3">
      <c r="A28" s="12" t="s">
        <v>1266</v>
      </c>
      <c r="B28" s="23">
        <f>(IFERROR(VLOOKUP(E28,obrotówka!$A$1:$J$1600,10,0),0))</f>
        <v>42272</v>
      </c>
      <c r="C28" s="335"/>
      <c r="D28" s="384"/>
      <c r="E28" s="11" t="s">
        <v>1751</v>
      </c>
      <c r="O28" s="302"/>
      <c r="P28" s="302"/>
      <c r="Q28" s="302"/>
      <c r="R28" s="302"/>
      <c r="S28" s="302"/>
      <c r="T28" s="216"/>
    </row>
    <row r="29" spans="1:20" ht="16.2" customHeight="1" x14ac:dyDescent="0.3">
      <c r="A29" s="9" t="s">
        <v>136</v>
      </c>
      <c r="B29" s="23">
        <f>(IFERROR(VLOOKUP(E29,obrotówka!$A$1:$J$1600,10,0),0))</f>
        <v>82737.8</v>
      </c>
      <c r="C29" s="335"/>
      <c r="D29" s="384" t="s">
        <v>655</v>
      </c>
      <c r="E29" s="11" t="s">
        <v>32</v>
      </c>
      <c r="O29" s="302"/>
      <c r="P29" s="302"/>
      <c r="Q29" s="302"/>
      <c r="R29" s="302"/>
      <c r="S29" s="302"/>
      <c r="T29" s="216"/>
    </row>
    <row r="30" spans="1:20" ht="16.2" customHeight="1" x14ac:dyDescent="0.3">
      <c r="A30" s="9" t="s">
        <v>137</v>
      </c>
      <c r="B30" s="23">
        <f>(IFERROR(VLOOKUP(E30,obrotówka!$A$1:$J$1600,10,0),0))</f>
        <v>0</v>
      </c>
      <c r="C30" s="335"/>
      <c r="D30" s="384" t="s">
        <v>655</v>
      </c>
      <c r="E30" s="11" t="s">
        <v>166</v>
      </c>
      <c r="O30" s="36"/>
      <c r="P30" s="36"/>
      <c r="Q30" s="36"/>
      <c r="R30" s="36"/>
      <c r="S30" s="36"/>
    </row>
    <row r="31" spans="1:20" ht="16.2" customHeight="1" x14ac:dyDescent="0.3">
      <c r="A31" s="11" t="s">
        <v>138</v>
      </c>
      <c r="B31" s="23">
        <f>(IFERROR(VLOOKUP(E31,obrotówka!$A$1:$J$1600,10,0),0))</f>
        <v>70939.199999999895</v>
      </c>
      <c r="C31" s="335"/>
      <c r="D31" s="384" t="s">
        <v>655</v>
      </c>
      <c r="E31" s="11" t="s">
        <v>35</v>
      </c>
      <c r="O31" s="36"/>
      <c r="P31" s="36"/>
      <c r="Q31" s="36"/>
      <c r="R31" s="36"/>
      <c r="S31" s="36"/>
    </row>
    <row r="32" spans="1:20" ht="16.2" customHeight="1" x14ac:dyDescent="0.3"/>
    <row r="33" spans="1:17" ht="16.2" customHeight="1" x14ac:dyDescent="0.3">
      <c r="A33" s="574" t="s">
        <v>139</v>
      </c>
      <c r="B33" s="114">
        <f>IF(B34+B35-B36-B37-B38&gt;0,B34+B35-B36-B37-B38,0)</f>
        <v>0</v>
      </c>
      <c r="C33" s="317"/>
      <c r="D33" s="202" t="s">
        <v>357</v>
      </c>
      <c r="F33" s="21" t="s">
        <v>1686</v>
      </c>
    </row>
    <row r="34" spans="1:17" ht="16.2" customHeight="1" x14ac:dyDescent="0.3">
      <c r="A34" s="11" t="s">
        <v>140</v>
      </c>
      <c r="B34" s="20">
        <f>(IFERROR(VLOOKUP(E34,obrotówka!$A$1:$J$1600,10,0),0))</f>
        <v>3084622.33</v>
      </c>
      <c r="C34" s="20"/>
      <c r="D34" s="172"/>
      <c r="E34" s="11" t="s">
        <v>36</v>
      </c>
      <c r="F34" s="30">
        <f>3126098.91-B36-B37-B38</f>
        <v>27289.510000000068</v>
      </c>
    </row>
    <row r="35" spans="1:17" ht="16.2" customHeight="1" x14ac:dyDescent="0.3">
      <c r="A35" s="11" t="s">
        <v>140</v>
      </c>
      <c r="B35" s="20">
        <f>(IFERROR(VLOOKUP(E35,obrotówka!$A$1:$J$1600,10,0),0))</f>
        <v>0</v>
      </c>
      <c r="C35" s="20"/>
      <c r="D35" s="172"/>
      <c r="E35" s="560" t="s">
        <v>1879</v>
      </c>
      <c r="F35" s="30"/>
    </row>
    <row r="36" spans="1:17" ht="26.4" customHeight="1" x14ac:dyDescent="0.3">
      <c r="A36" s="11" t="s">
        <v>141</v>
      </c>
      <c r="B36" s="22">
        <v>2215381.52</v>
      </c>
      <c r="C36" s="22"/>
      <c r="D36" s="173"/>
      <c r="E36" s="611" t="s">
        <v>1734</v>
      </c>
      <c r="Q36" s="36"/>
    </row>
    <row r="37" spans="1:17" ht="26.4" customHeight="1" x14ac:dyDescent="0.3">
      <c r="A37" s="11" t="s">
        <v>142</v>
      </c>
      <c r="B37" s="22">
        <v>555397.81000000006</v>
      </c>
      <c r="C37" s="22"/>
      <c r="D37" s="424"/>
      <c r="E37" s="611"/>
    </row>
    <row r="38" spans="1:17" ht="26.4" customHeight="1" x14ac:dyDescent="0.3">
      <c r="A38" s="11" t="s">
        <v>143</v>
      </c>
      <c r="B38" s="22">
        <v>328030.07</v>
      </c>
      <c r="C38" s="22"/>
      <c r="D38" s="173"/>
      <c r="E38" s="611"/>
    </row>
    <row r="39" spans="1:17" ht="26.4" customHeight="1" x14ac:dyDescent="0.3">
      <c r="A39" s="78" t="s">
        <v>1929</v>
      </c>
      <c r="B39" s="573">
        <f>-15260.05+1072.98</f>
        <v>-14187.07</v>
      </c>
      <c r="C39" s="22"/>
      <c r="D39" s="173"/>
      <c r="E39" s="572"/>
    </row>
    <row r="40" spans="1:17" ht="16.2" customHeight="1" x14ac:dyDescent="0.3">
      <c r="A40" s="11"/>
      <c r="B40" s="11"/>
      <c r="C40" s="11"/>
      <c r="D40" s="28"/>
      <c r="E40" s="11"/>
    </row>
    <row r="41" spans="1:17" ht="16.2" customHeight="1" x14ac:dyDescent="0.3">
      <c r="A41" s="11" t="s">
        <v>144</v>
      </c>
      <c r="B41" s="20">
        <f>(IFERROR(VLOOKUP(E41,obrotówka!$A$1:$J$1600,10,0),0))</f>
        <v>1904.28</v>
      </c>
      <c r="C41" s="336"/>
      <c r="D41" s="382" t="s">
        <v>655</v>
      </c>
      <c r="E41" s="11" t="s">
        <v>38</v>
      </c>
    </row>
    <row r="42" spans="1:17" ht="16.2" customHeight="1" x14ac:dyDescent="0.3">
      <c r="A42" s="11" t="s">
        <v>429</v>
      </c>
      <c r="B42" s="20">
        <f>(IFERROR(VLOOKUP(E42,obrotówka!$A$1:$J$1600,10,0),0))</f>
        <v>0</v>
      </c>
      <c r="C42" s="336"/>
      <c r="D42" s="382" t="s">
        <v>655</v>
      </c>
      <c r="E42" s="11" t="s">
        <v>40</v>
      </c>
    </row>
    <row r="43" spans="1:17" ht="16.2" customHeight="1" x14ac:dyDescent="0.3">
      <c r="A43" s="9" t="s">
        <v>134</v>
      </c>
      <c r="B43" s="20">
        <f>(IFERROR(VLOOKUP(E43,obrotówka!$A$1:$J$1600,10,0),0))</f>
        <v>-71114.3</v>
      </c>
      <c r="C43" s="336"/>
      <c r="D43" s="382" t="s">
        <v>655</v>
      </c>
      <c r="E43" s="11" t="s">
        <v>167</v>
      </c>
    </row>
    <row r="44" spans="1:17" ht="16.2" customHeight="1" x14ac:dyDescent="0.3">
      <c r="A44" s="11" t="s">
        <v>145</v>
      </c>
      <c r="B44" s="20">
        <f>(IFERROR(VLOOKUP(E44,obrotówka!$A$1:$J$1600,10,0),0))</f>
        <v>15344.41</v>
      </c>
      <c r="C44" s="336"/>
      <c r="D44" s="382" t="s">
        <v>655</v>
      </c>
      <c r="E44" s="11" t="s">
        <v>42</v>
      </c>
    </row>
    <row r="45" spans="1:17" ht="16.2" customHeight="1" x14ac:dyDescent="0.3">
      <c r="A45" s="11" t="s">
        <v>146</v>
      </c>
      <c r="B45" s="20">
        <f>(IFERROR(VLOOKUP(E45,obrotówka!$A$1:$J$1600,10,0),0))</f>
        <v>869755</v>
      </c>
      <c r="C45" s="336"/>
      <c r="D45" s="382" t="s">
        <v>655</v>
      </c>
      <c r="E45" s="11" t="s">
        <v>43</v>
      </c>
    </row>
    <row r="46" spans="1:17" ht="16.2" customHeight="1" x14ac:dyDescent="0.3">
      <c r="A46" s="11" t="s">
        <v>1782</v>
      </c>
      <c r="B46" s="20">
        <f>(IFERROR(VLOOKUP(E46,obrotówka!$A$1:$J$1600,10,0),0))</f>
        <v>24</v>
      </c>
      <c r="C46" s="336"/>
      <c r="D46" s="382" t="s">
        <v>655</v>
      </c>
      <c r="E46" s="11" t="s">
        <v>1763</v>
      </c>
    </row>
    <row r="47" spans="1:17" ht="16.2" customHeight="1" x14ac:dyDescent="0.3">
      <c r="A47" s="11" t="s">
        <v>147</v>
      </c>
      <c r="B47" s="20">
        <f>(IFERROR(VLOOKUP(E47,obrotówka!$A$1:$J$1600,10,0),0))</f>
        <v>0</v>
      </c>
      <c r="C47" s="336"/>
      <c r="D47" s="382" t="s">
        <v>655</v>
      </c>
      <c r="E47" s="11" t="s">
        <v>168</v>
      </c>
    </row>
    <row r="48" spans="1:17" ht="16.2" customHeight="1" x14ac:dyDescent="0.3">
      <c r="A48" s="11" t="s">
        <v>148</v>
      </c>
      <c r="B48" s="20">
        <f>(IFERROR(VLOOKUP(E48,obrotówka!$A$1:$J$1600,10,0),0))</f>
        <v>11683.6</v>
      </c>
      <c r="C48" s="336"/>
      <c r="D48" s="382" t="s">
        <v>655</v>
      </c>
      <c r="E48" s="11" t="s">
        <v>45</v>
      </c>
    </row>
    <row r="49" spans="1:11" ht="16.2" customHeight="1" x14ac:dyDescent="0.3">
      <c r="A49" s="11" t="s">
        <v>149</v>
      </c>
      <c r="B49" s="20">
        <f>(IFERROR(VLOOKUP(E49,obrotówka!$A$1:$J$1600,10,0),0))</f>
        <v>17626.799999999901</v>
      </c>
      <c r="C49" s="336"/>
      <c r="D49" s="382" t="s">
        <v>655</v>
      </c>
      <c r="E49" s="11" t="s">
        <v>46</v>
      </c>
    </row>
    <row r="50" spans="1:11" ht="16.2" customHeight="1" x14ac:dyDescent="0.3">
      <c r="A50" s="11" t="s">
        <v>150</v>
      </c>
      <c r="B50" s="20">
        <f>(IFERROR(VLOOKUP(E50,obrotówka!$A$1:$J$1600,10,0),0))</f>
        <v>2058.75</v>
      </c>
      <c r="C50" s="336"/>
      <c r="D50" s="382" t="s">
        <v>655</v>
      </c>
      <c r="E50" s="11" t="s">
        <v>47</v>
      </c>
    </row>
    <row r="51" spans="1:11" ht="16.2" customHeight="1" x14ac:dyDescent="0.3">
      <c r="A51" s="11" t="s">
        <v>151</v>
      </c>
      <c r="B51" s="20">
        <f>(IFERROR(VLOOKUP(E51,obrotówka!$A$1:$J$1600,10,0),0))</f>
        <v>24</v>
      </c>
      <c r="C51" s="336"/>
      <c r="D51" s="382" t="s">
        <v>655</v>
      </c>
      <c r="E51" s="11" t="s">
        <v>169</v>
      </c>
    </row>
    <row r="52" spans="1:11" ht="16.2" customHeight="1" x14ac:dyDescent="0.3">
      <c r="A52" s="11"/>
      <c r="B52" s="11"/>
      <c r="C52" s="11"/>
      <c r="D52" s="28"/>
      <c r="E52" s="11"/>
    </row>
    <row r="53" spans="1:11" ht="16.2" customHeight="1" x14ac:dyDescent="0.3">
      <c r="A53" s="11" t="s">
        <v>152</v>
      </c>
      <c r="B53" s="20">
        <f>(IFERROR(VLOOKUP(E53,obrotówka!$A$1:$J$1600,10,0),0))</f>
        <v>2756.96</v>
      </c>
      <c r="C53" s="336"/>
      <c r="D53" s="382" t="s">
        <v>655</v>
      </c>
      <c r="E53" s="11" t="s">
        <v>48</v>
      </c>
    </row>
    <row r="54" spans="1:11" ht="16.2" customHeight="1" x14ac:dyDescent="0.3">
      <c r="A54" s="11" t="s">
        <v>153</v>
      </c>
      <c r="B54" s="20">
        <f>(IFERROR(VLOOKUP(E54,obrotówka!$A$1:$J$1600,10,0),0))</f>
        <v>0</v>
      </c>
      <c r="C54" s="336"/>
      <c r="D54" s="382" t="s">
        <v>655</v>
      </c>
      <c r="E54" s="11" t="s">
        <v>170</v>
      </c>
    </row>
    <row r="55" spans="1:11" ht="16.2" customHeight="1" x14ac:dyDescent="0.3">
      <c r="A55" s="11" t="s">
        <v>154</v>
      </c>
      <c r="B55" s="20">
        <f>(IFERROR(VLOOKUP(E55,obrotówka!$A$1:$J$1600,10,0),0))</f>
        <v>12686</v>
      </c>
      <c r="C55" s="336"/>
      <c r="D55" s="382" t="s">
        <v>655</v>
      </c>
      <c r="E55" s="11" t="s">
        <v>50</v>
      </c>
    </row>
    <row r="56" spans="1:11" ht="16.2" customHeight="1" x14ac:dyDescent="0.3">
      <c r="A56" s="13" t="s">
        <v>155</v>
      </c>
      <c r="B56" s="20">
        <f>(IFERROR(VLOOKUP(E56,obrotówka!$A$1:$J$1600,10,0),0))</f>
        <v>12194.25</v>
      </c>
      <c r="C56" s="336"/>
      <c r="D56" s="382" t="s">
        <v>655</v>
      </c>
      <c r="E56" s="11" t="s">
        <v>51</v>
      </c>
    </row>
    <row r="57" spans="1:11" ht="16.2" customHeight="1" x14ac:dyDescent="0.3">
      <c r="A57" s="24" t="s">
        <v>156</v>
      </c>
      <c r="B57" s="20">
        <f>(IFERROR(VLOOKUP(E57,obrotówka!$A$1:$J$1600,10,0),0))</f>
        <v>0</v>
      </c>
      <c r="C57" s="336"/>
      <c r="D57" s="382" t="s">
        <v>655</v>
      </c>
      <c r="E57" s="11" t="s">
        <v>171</v>
      </c>
      <c r="F57" s="26" t="s">
        <v>174</v>
      </c>
    </row>
    <row r="58" spans="1:11" ht="16.2" customHeight="1" x14ac:dyDescent="0.3">
      <c r="A58" s="24" t="s">
        <v>157</v>
      </c>
      <c r="B58" s="20">
        <f>(IFERROR(VLOOKUP(E58,obrotówka!$A$1:$J$1600,10,0),0))</f>
        <v>0</v>
      </c>
      <c r="C58" s="336"/>
      <c r="D58" s="382" t="s">
        <v>655</v>
      </c>
      <c r="E58" s="11" t="s">
        <v>172</v>
      </c>
    </row>
    <row r="59" spans="1:11" ht="16.2" customHeight="1" x14ac:dyDescent="0.3"/>
    <row r="60" spans="1:11" ht="16.2" customHeight="1" x14ac:dyDescent="0.3">
      <c r="A60" s="10" t="s">
        <v>173</v>
      </c>
      <c r="B60" s="432">
        <f>(IFERROR(VLOOKUP(E60,obrotówka!$A$1:$J$1600,6,0),0))</f>
        <v>1407327.78</v>
      </c>
      <c r="C60" s="20"/>
      <c r="D60" s="203" t="s">
        <v>357</v>
      </c>
      <c r="E60" s="11" t="s">
        <v>72</v>
      </c>
    </row>
    <row r="61" spans="1:11" ht="16.2" customHeight="1" x14ac:dyDescent="0.3">
      <c r="F61" s="612" t="s">
        <v>197</v>
      </c>
      <c r="G61" s="612"/>
      <c r="H61" s="612"/>
      <c r="I61" s="612"/>
      <c r="J61" s="612"/>
      <c r="K61" s="612"/>
    </row>
    <row r="62" spans="1:11" ht="16.2" customHeight="1" x14ac:dyDescent="0.3">
      <c r="A62" s="10" t="s">
        <v>129</v>
      </c>
      <c r="B62" s="61">
        <f>J67</f>
        <v>5143.3599999999997</v>
      </c>
      <c r="C62" s="318"/>
      <c r="D62" s="206" t="s">
        <v>357</v>
      </c>
      <c r="F62" s="34" t="s">
        <v>177</v>
      </c>
      <c r="G62" s="34" t="s">
        <v>175</v>
      </c>
      <c r="H62" s="35" t="s">
        <v>178</v>
      </c>
      <c r="I62" s="39" t="s">
        <v>179</v>
      </c>
      <c r="J62" s="37"/>
      <c r="K62" s="38"/>
    </row>
    <row r="63" spans="1:11" ht="16.2" customHeight="1" x14ac:dyDescent="0.3">
      <c r="F63" s="20">
        <f>(IFERROR(VLOOKUP(H63,obrotówka!$A$1:$J$1600,6,0),0))</f>
        <v>0</v>
      </c>
      <c r="G63" s="55">
        <f>(IFERROR(VLOOKUP(H63,obrotówka!$A$1:$J$1600,7,0),0))</f>
        <v>0</v>
      </c>
      <c r="H63" s="38" t="s">
        <v>1</v>
      </c>
      <c r="I63" s="20">
        <f>(IFERROR(VLOOKUP(H63,obrotówka!$A$1:$J$1600,10,0),0))</f>
        <v>0</v>
      </c>
      <c r="J63" s="56">
        <f>(IFERROR(VLOOKUP(K63,obrotówka!$A$1:$J$1600,10,0),0))</f>
        <v>0</v>
      </c>
      <c r="K63" s="57" t="s">
        <v>180</v>
      </c>
    </row>
    <row r="64" spans="1:11" ht="16.2" customHeight="1" x14ac:dyDescent="0.3">
      <c r="A64" s="9" t="s">
        <v>193</v>
      </c>
      <c r="B64" s="20">
        <f>(IFERROR(VLOOKUP(E64,obrotówka!$A$1:$J$1600,10,0),0))</f>
        <v>0</v>
      </c>
      <c r="C64" s="336"/>
      <c r="D64" s="382" t="s">
        <v>655</v>
      </c>
      <c r="E64" s="25" t="s">
        <v>195</v>
      </c>
      <c r="F64" s="64">
        <f>(IFERROR(VLOOKUP(H64,obrotówka!$A$1:$J$1600,6,0),0))</f>
        <v>4160.6199999999899</v>
      </c>
      <c r="G64" s="55">
        <f>(IFERROR(VLOOKUP(H64,obrotówka!$A$1:$J$1600,7,0),0))</f>
        <v>2394.92</v>
      </c>
      <c r="H64" s="38" t="s">
        <v>2</v>
      </c>
      <c r="I64" s="20">
        <f>(IFERROR(VLOOKUP(H64,obrotówka!$A$1:$J$1600,10,0),0))</f>
        <v>-4050026.29</v>
      </c>
      <c r="J64" s="56">
        <f>(IFERROR(VLOOKUP(K64,obrotówka!$A$1:$J$1600,10,0),0))</f>
        <v>314.61</v>
      </c>
      <c r="K64" s="57" t="s">
        <v>181</v>
      </c>
    </row>
    <row r="65" spans="1:13" ht="16.2" customHeight="1" x14ac:dyDescent="0.3">
      <c r="A65" s="9" t="s">
        <v>194</v>
      </c>
      <c r="B65" s="20">
        <f>(IFERROR(VLOOKUP(E65,obrotówka!$A$1:$J$1600,10,0),0))</f>
        <v>12026.45</v>
      </c>
      <c r="C65" s="336"/>
      <c r="D65" s="382" t="s">
        <v>655</v>
      </c>
      <c r="E65" s="25" t="s">
        <v>196</v>
      </c>
      <c r="F65" s="64">
        <f>(IFERROR(VLOOKUP(H65,obrotówka!$A$1:$J$1600,6,0),0))</f>
        <v>0</v>
      </c>
      <c r="G65" s="55">
        <f>(IFERROR(VLOOKUP(H65,obrotówka!$A$1:$J$1600,7,0),0))</f>
        <v>0</v>
      </c>
      <c r="H65" s="38" t="s">
        <v>3</v>
      </c>
      <c r="I65" s="20">
        <f>(IFERROR(VLOOKUP(H65,obrotówka!$A$1:$J$1600,10,0),0))</f>
        <v>-285631.66999999899</v>
      </c>
      <c r="J65" s="56">
        <f>(IFERROR(VLOOKUP(K65,obrotówka!$A$1:$J$1600,10,0),0))</f>
        <v>4828.75</v>
      </c>
      <c r="K65" s="57" t="s">
        <v>94</v>
      </c>
    </row>
    <row r="66" spans="1:13" ht="16.2" customHeight="1" x14ac:dyDescent="0.3">
      <c r="A66" s="9" t="s">
        <v>688</v>
      </c>
      <c r="B66" s="20">
        <f>(IFERROR(VLOOKUP(E66,obrotówka!$A$1:$J$1600,10,0),0))</f>
        <v>0</v>
      </c>
      <c r="C66" s="336"/>
      <c r="D66" s="382" t="s">
        <v>655</v>
      </c>
      <c r="E66" s="25" t="s">
        <v>687</v>
      </c>
      <c r="F66" s="64"/>
      <c r="G66" s="55"/>
      <c r="H66" s="38"/>
      <c r="I66" s="20"/>
      <c r="J66" s="56"/>
      <c r="K66" s="57"/>
    </row>
    <row r="67" spans="1:13" ht="16.2" customHeight="1" x14ac:dyDescent="0.3">
      <c r="A67" s="11" t="s">
        <v>211</v>
      </c>
      <c r="B67" s="20">
        <f>(IFERROR(VLOOKUP(E67,obrotówka!$A$1:$J$1600,10,0),0))</f>
        <v>0</v>
      </c>
      <c r="C67" s="336"/>
      <c r="D67" s="382" t="s">
        <v>655</v>
      </c>
      <c r="E67" s="11" t="s">
        <v>208</v>
      </c>
      <c r="F67" s="64">
        <f>(IFERROR(VLOOKUP(H67,obrotówka!$A$1:$J$1600,6,0),0))</f>
        <v>2677.46</v>
      </c>
      <c r="G67" s="55">
        <f>(IFERROR(VLOOKUP(H67,obrotówka!$A$1:$J$1600,7,0),0))</f>
        <v>6167.4799999999896</v>
      </c>
      <c r="H67" s="38" t="s">
        <v>4</v>
      </c>
      <c r="I67" s="20">
        <f>(IFERROR(VLOOKUP(H67,obrotówka!$A$1:$J$1600,10,0),0))</f>
        <v>-37129401.590000004</v>
      </c>
      <c r="J67" s="58">
        <f>J65+J64+J63+J66</f>
        <v>5143.3599999999997</v>
      </c>
      <c r="K67" s="59" t="s">
        <v>182</v>
      </c>
    </row>
    <row r="68" spans="1:13" ht="16.2" customHeight="1" x14ac:dyDescent="0.3">
      <c r="A68" s="11" t="s">
        <v>198</v>
      </c>
      <c r="B68" s="20">
        <f>(IFERROR(VLOOKUP(E68,obrotówka!$A$1:$J$1600,10,0),0))</f>
        <v>0</v>
      </c>
      <c r="C68" s="20"/>
      <c r="D68" s="204" t="s">
        <v>357</v>
      </c>
      <c r="E68" s="11" t="s">
        <v>199</v>
      </c>
      <c r="F68" s="64">
        <f>(IFERROR(VLOOKUP(H68,obrotówka!$A$1:$J$1600,6,0),0))</f>
        <v>0</v>
      </c>
      <c r="G68" s="55">
        <f>(IFERROR(VLOOKUP(H68,obrotówka!$A$1:$J$1600,7,0),0))</f>
        <v>0</v>
      </c>
      <c r="H68" s="38" t="s">
        <v>183</v>
      </c>
      <c r="I68" s="20">
        <f>(IFERROR(VLOOKUP(H68,obrotówka!$A$1:$J$1600,10,0),0))</f>
        <v>0</v>
      </c>
      <c r="J68" s="41"/>
      <c r="K68" s="42" t="s">
        <v>184</v>
      </c>
    </row>
    <row r="69" spans="1:13" ht="16.2" customHeight="1" x14ac:dyDescent="0.3">
      <c r="A69" s="11" t="s">
        <v>202</v>
      </c>
      <c r="B69" s="20">
        <f>(IFERROR(VLOOKUP(E69,obrotówka!$A$1:$J$1600,10,0),0))</f>
        <v>0</v>
      </c>
      <c r="C69" s="336"/>
      <c r="D69" s="382" t="s">
        <v>655</v>
      </c>
      <c r="E69" s="11" t="s">
        <v>95</v>
      </c>
      <c r="F69" s="64">
        <f>(IFERROR(VLOOKUP(H69,obrotówka!$A$1:$J$1600,6,0),0))</f>
        <v>0</v>
      </c>
      <c r="G69" s="55">
        <f>(IFERROR(VLOOKUP(H69,obrotówka!$A$1:$J$1600,7,0),0))</f>
        <v>0</v>
      </c>
      <c r="H69" s="38" t="s">
        <v>14</v>
      </c>
      <c r="I69" s="20">
        <f>(IFERROR(VLOOKUP(H69,obrotówka!$A$1:$J$1600,10,0),0))</f>
        <v>-21132.61</v>
      </c>
      <c r="J69" s="43"/>
      <c r="K69" s="44" t="s">
        <v>185</v>
      </c>
    </row>
    <row r="70" spans="1:13" ht="16.2" customHeight="1" x14ac:dyDescent="0.3">
      <c r="A70" s="11" t="s">
        <v>209</v>
      </c>
      <c r="B70" s="20">
        <f>(IFERROR(VLOOKUP(E70,obrotówka!$A$1:$J$1600,10,0),0))</f>
        <v>0</v>
      </c>
      <c r="C70" s="336"/>
      <c r="D70" s="382" t="s">
        <v>655</v>
      </c>
      <c r="E70" s="11" t="s">
        <v>210</v>
      </c>
      <c r="F70" s="64">
        <f>(IFERROR(VLOOKUP(H70,obrotówka!$A$1:$J$1600,6,0),0))</f>
        <v>0</v>
      </c>
      <c r="G70" s="55">
        <f>(IFERROR(VLOOKUP(H70,obrotówka!$A$1:$J$1600,7,0),0))</f>
        <v>0</v>
      </c>
      <c r="H70" s="38" t="s">
        <v>16</v>
      </c>
      <c r="I70" s="20">
        <f>(IFERROR(VLOOKUP(H70,obrotówka!$A$1:$J$1600,10,0),0))</f>
        <v>0</v>
      </c>
      <c r="J70" s="435"/>
      <c r="K70" s="436"/>
    </row>
    <row r="71" spans="1:13" ht="16.2" customHeight="1" x14ac:dyDescent="0.3">
      <c r="A71" s="11" t="s">
        <v>200</v>
      </c>
      <c r="B71" s="20">
        <f>(IFERROR(VLOOKUP(E71,obrotówka!$A$1:$J$1600,10,0),0))</f>
        <v>1416.73</v>
      </c>
      <c r="C71" s="336"/>
      <c r="D71" s="382" t="s">
        <v>655</v>
      </c>
      <c r="E71" s="11" t="s">
        <v>201</v>
      </c>
      <c r="F71" s="64">
        <f>(IFERROR(VLOOKUP(H71,obrotówka!$A$1:$J$1600,6,0),0))</f>
        <v>0</v>
      </c>
      <c r="G71" s="55">
        <f>(IFERROR(VLOOKUP(H71,obrotówka!$A$1:$J$1600,7,0),0))</f>
        <v>0</v>
      </c>
      <c r="H71" s="38" t="s">
        <v>15</v>
      </c>
      <c r="I71" s="20">
        <f>(IFERROR(VLOOKUP(H71,obrotówka!$A$1:$J$1600,10,0),0))</f>
        <v>-28881.63</v>
      </c>
      <c r="J71" s="56">
        <f>-(IFERROR(VLOOKUP(K71,obrotówka!$A$1:$J$1600,10,0),0))</f>
        <v>2080.3099999999899</v>
      </c>
      <c r="K71" s="57" t="s">
        <v>92</v>
      </c>
      <c r="L71" s="4">
        <v>-2785.44</v>
      </c>
      <c r="M71" s="4" t="s">
        <v>510</v>
      </c>
    </row>
    <row r="72" spans="1:13" ht="16.2" customHeight="1" x14ac:dyDescent="0.3">
      <c r="A72" s="11" t="s">
        <v>205</v>
      </c>
      <c r="B72" s="20">
        <f>(IFERROR(VLOOKUP(E72,obrotówka!$A$1:$J$1600,10,0),0))</f>
        <v>1407.43</v>
      </c>
      <c r="C72" s="336"/>
      <c r="D72" s="382" t="s">
        <v>655</v>
      </c>
      <c r="E72" s="11" t="s">
        <v>206</v>
      </c>
      <c r="F72" s="45">
        <f>SUM(F63:F71)</f>
        <v>6838.0799999999899</v>
      </c>
      <c r="G72" s="47">
        <f>SUM(G63:G71)</f>
        <v>8562.3999999999905</v>
      </c>
      <c r="H72" s="44" t="s">
        <v>186</v>
      </c>
      <c r="I72" s="43">
        <f>SUM(I63:I71)</f>
        <v>-41515073.790000007</v>
      </c>
      <c r="J72" s="56">
        <f>-(IFERROR(VLOOKUP(K72,obrotówka!$A$1:$J$1600,10,0),0))</f>
        <v>1338.73</v>
      </c>
      <c r="K72" s="57" t="s">
        <v>93</v>
      </c>
    </row>
    <row r="73" spans="1:13" ht="16.2" customHeight="1" x14ac:dyDescent="0.3">
      <c r="A73" s="11" t="s">
        <v>203</v>
      </c>
      <c r="B73" s="20">
        <f>(IFERROR(VLOOKUP(E73,obrotówka!$A$1:$J$1600,10,0),0))</f>
        <v>57.649999999999899</v>
      </c>
      <c r="C73" s="336"/>
      <c r="D73" s="382" t="s">
        <v>655</v>
      </c>
      <c r="E73" s="11" t="s">
        <v>96</v>
      </c>
      <c r="F73" s="40"/>
      <c r="G73" s="49"/>
      <c r="H73" s="36" t="s">
        <v>187</v>
      </c>
      <c r="I73" s="37">
        <f>'podatek odroczony'!E20</f>
        <v>17808409.43</v>
      </c>
      <c r="J73" s="58">
        <f>J72+J71+J69+J68</f>
        <v>3419.03999999999</v>
      </c>
      <c r="K73" s="59" t="s">
        <v>188</v>
      </c>
    </row>
    <row r="74" spans="1:13" ht="16.2" customHeight="1" x14ac:dyDescent="0.3">
      <c r="A74" s="11" t="s">
        <v>203</v>
      </c>
      <c r="B74" s="20">
        <f>(IFERROR(VLOOKUP(E74,obrotówka!$A$1:$J$1600,10,0),0))</f>
        <v>0.01</v>
      </c>
      <c r="C74" s="336"/>
      <c r="D74" s="382" t="s">
        <v>655</v>
      </c>
      <c r="E74" s="11" t="s">
        <v>204</v>
      </c>
      <c r="F74" s="37"/>
      <c r="G74" s="36"/>
      <c r="H74" s="50" t="s">
        <v>189</v>
      </c>
      <c r="I74" s="43">
        <f>I73+I72</f>
        <v>-23706664.360000007</v>
      </c>
      <c r="J74" s="45">
        <f>J73-J69</f>
        <v>3419.03999999999</v>
      </c>
      <c r="K74" s="38"/>
    </row>
    <row r="75" spans="1:13" ht="16.2" customHeight="1" x14ac:dyDescent="0.3">
      <c r="A75" s="11" t="s">
        <v>205</v>
      </c>
      <c r="B75" s="20">
        <f>(IFERROR(VLOOKUP(E75,obrotówka!$A$1:$J$1600,10,0),0))</f>
        <v>0</v>
      </c>
      <c r="C75" s="336"/>
      <c r="D75" s="382" t="s">
        <v>655</v>
      </c>
      <c r="E75" s="11" t="s">
        <v>207</v>
      </c>
      <c r="F75" s="37"/>
      <c r="G75" s="37"/>
      <c r="H75" s="48"/>
      <c r="I75" s="36"/>
      <c r="J75" s="36"/>
      <c r="K75" s="38"/>
    </row>
    <row r="76" spans="1:13" ht="16.2" customHeight="1" x14ac:dyDescent="0.3">
      <c r="F76" s="37"/>
      <c r="G76" s="36"/>
      <c r="H76" s="48"/>
      <c r="I76" s="37">
        <v>3744</v>
      </c>
      <c r="J76" s="51" t="s">
        <v>190</v>
      </c>
      <c r="K76" s="44"/>
    </row>
    <row r="77" spans="1:13" ht="16.2" customHeight="1" x14ac:dyDescent="0.3">
      <c r="A77" s="65" t="s">
        <v>212</v>
      </c>
      <c r="B77" s="115">
        <f>SUM(B78:B93)</f>
        <v>31681266.329999957</v>
      </c>
      <c r="C77" s="115"/>
      <c r="D77" s="204" t="s">
        <v>357</v>
      </c>
      <c r="E77" s="71"/>
      <c r="F77" s="37"/>
      <c r="G77" s="36"/>
      <c r="H77" s="48"/>
      <c r="I77" s="37">
        <v>14508.39</v>
      </c>
      <c r="J77" s="43" t="s">
        <v>191</v>
      </c>
      <c r="K77" s="48"/>
    </row>
    <row r="78" spans="1:13" ht="16.2" customHeight="1" x14ac:dyDescent="0.3">
      <c r="A78" s="67" t="s">
        <v>213</v>
      </c>
      <c r="B78" s="20">
        <f>(IFERROR(VLOOKUP(E78,obrotówka!$A$1:$J$1600,7,0),0))</f>
        <v>566280.19999999902</v>
      </c>
      <c r="C78" s="20"/>
      <c r="D78" s="172"/>
      <c r="E78" s="63" t="s">
        <v>103</v>
      </c>
      <c r="F78" s="37"/>
      <c r="G78" s="36"/>
      <c r="I78" s="60">
        <v>3972642.0799999991</v>
      </c>
      <c r="J78" s="617" t="s">
        <v>710</v>
      </c>
      <c r="K78" s="617"/>
    </row>
    <row r="79" spans="1:13" ht="16.2" customHeight="1" x14ac:dyDescent="0.3">
      <c r="A79" s="67" t="s">
        <v>214</v>
      </c>
      <c r="B79" s="20">
        <f>(IFERROR(VLOOKUP(E79,obrotówka!$A$1:$J$1600,7,0),0))</f>
        <v>1357743</v>
      </c>
      <c r="C79" s="20"/>
      <c r="D79" s="172"/>
      <c r="E79" s="63" t="s">
        <v>104</v>
      </c>
      <c r="F79" s="37"/>
      <c r="G79" s="36"/>
      <c r="H79" s="36"/>
      <c r="I79" s="52">
        <f>SUM(I75:I78)</f>
        <v>3990894.4699999993</v>
      </c>
      <c r="J79" s="37"/>
      <c r="K79" s="36"/>
    </row>
    <row r="80" spans="1:13" ht="16.2" customHeight="1" x14ac:dyDescent="0.3">
      <c r="A80" s="67" t="s">
        <v>215</v>
      </c>
      <c r="B80" s="20">
        <f>(IFERROR(VLOOKUP(E80,obrotówka!$A$1:$J$1600,7,0),0))</f>
        <v>0</v>
      </c>
      <c r="C80" s="20"/>
      <c r="D80" s="172"/>
      <c r="E80" s="63" t="s">
        <v>105</v>
      </c>
      <c r="F80" s="37"/>
      <c r="G80" s="36"/>
      <c r="H80" s="53" t="s">
        <v>192</v>
      </c>
      <c r="I80" s="45">
        <f>I79+I74</f>
        <v>-19715769.890000008</v>
      </c>
      <c r="J80" s="37"/>
      <c r="K80" s="36"/>
    </row>
    <row r="81" spans="1:11" ht="16.2" customHeight="1" x14ac:dyDescent="0.3">
      <c r="A81" s="67" t="s">
        <v>216</v>
      </c>
      <c r="B81" s="20">
        <f>(IFERROR(VLOOKUP(E81,obrotówka!$A$1:$J$1600,7,0),0))</f>
        <v>98604</v>
      </c>
      <c r="C81" s="20"/>
      <c r="D81" s="172"/>
      <c r="E81" s="63" t="s">
        <v>106</v>
      </c>
      <c r="F81" s="37"/>
      <c r="G81" s="36"/>
      <c r="H81" s="36"/>
      <c r="I81" s="36"/>
      <c r="J81" s="616" t="s">
        <v>185</v>
      </c>
      <c r="K81" s="616"/>
    </row>
    <row r="82" spans="1:11" ht="16.2" customHeight="1" x14ac:dyDescent="0.3">
      <c r="A82" s="68" t="s">
        <v>217</v>
      </c>
      <c r="B82" s="20">
        <f>(IFERROR(VLOOKUP(E82,obrotówka!$A$1:$J$1600,7,0),0))</f>
        <v>10960.299999999899</v>
      </c>
      <c r="C82" s="20"/>
      <c r="D82" s="172"/>
      <c r="E82" s="25" t="s">
        <v>107</v>
      </c>
      <c r="F82" s="37"/>
      <c r="G82" s="36"/>
      <c r="H82" s="36"/>
      <c r="I82" s="36"/>
      <c r="J82" s="37"/>
      <c r="K82" s="36"/>
    </row>
    <row r="83" spans="1:11" ht="16.2" customHeight="1" x14ac:dyDescent="0.3">
      <c r="A83" s="69" t="s">
        <v>218</v>
      </c>
      <c r="B83" s="20">
        <f>(IFERROR(VLOOKUP(E83,obrotówka!$A$1:$J$1600,7,0),0))</f>
        <v>72359.279999999897</v>
      </c>
      <c r="C83" s="20"/>
      <c r="D83" s="172"/>
      <c r="E83" s="57" t="s">
        <v>108</v>
      </c>
      <c r="F83" s="37"/>
      <c r="G83" s="36"/>
      <c r="H83" s="36"/>
      <c r="I83" s="36"/>
    </row>
    <row r="84" spans="1:11" ht="16.2" customHeight="1" x14ac:dyDescent="0.3">
      <c r="A84" s="68" t="s">
        <v>218</v>
      </c>
      <c r="B84" s="20">
        <f>(IFERROR(VLOOKUP(E84,obrotówka!$A$1:$J$1600,7,0),0))</f>
        <v>3840911.77999999</v>
      </c>
      <c r="C84" s="20"/>
      <c r="D84" s="172"/>
      <c r="E84" s="25" t="s">
        <v>109</v>
      </c>
      <c r="J84" s="45">
        <f>J82+J83</f>
        <v>0</v>
      </c>
      <c r="K84" s="45">
        <f>J84-J69</f>
        <v>0</v>
      </c>
    </row>
    <row r="85" spans="1:11" ht="16.2" customHeight="1" x14ac:dyDescent="0.3">
      <c r="A85" s="68" t="s">
        <v>1990</v>
      </c>
      <c r="B85" s="110">
        <f>(IFERROR(VLOOKUP(E85,obrotówka!$A$1:$J$1600,7,0),0))</f>
        <v>618267</v>
      </c>
      <c r="C85" s="20"/>
      <c r="D85" s="172"/>
      <c r="E85" s="25" t="s">
        <v>1988</v>
      </c>
      <c r="J85" s="45"/>
      <c r="K85" s="45"/>
    </row>
    <row r="86" spans="1:11" ht="16.2" customHeight="1" x14ac:dyDescent="0.3">
      <c r="A86" s="68" t="s">
        <v>219</v>
      </c>
      <c r="B86" s="20">
        <f>(IFERROR(VLOOKUP(E86,obrotówka!$A$1:$J$1600,7,0),0))</f>
        <v>2384191.29999999</v>
      </c>
      <c r="C86" s="20"/>
      <c r="D86" s="172"/>
      <c r="E86" s="25" t="s">
        <v>110</v>
      </c>
    </row>
    <row r="87" spans="1:11" ht="16.2" customHeight="1" x14ac:dyDescent="0.3">
      <c r="A87" s="68" t="s">
        <v>220</v>
      </c>
      <c r="B87" s="20">
        <f>(IFERROR(VLOOKUP(E87,obrotówka!$A$1:$J$1600,7,0),0))</f>
        <v>8031649.2199999904</v>
      </c>
      <c r="C87" s="20"/>
      <c r="D87" s="172"/>
      <c r="E87" s="25" t="s">
        <v>9</v>
      </c>
    </row>
    <row r="88" spans="1:11" ht="16.2" customHeight="1" x14ac:dyDescent="0.3">
      <c r="A88" s="68" t="s">
        <v>221</v>
      </c>
      <c r="B88" s="20">
        <f>(IFERROR(VLOOKUP(E88,obrotówka!$A$1:$J$1600,7,0),0))</f>
        <v>3867181.39</v>
      </c>
      <c r="C88" s="20"/>
      <c r="D88" s="172"/>
      <c r="E88" s="25" t="s">
        <v>10</v>
      </c>
    </row>
    <row r="89" spans="1:11" ht="16.2" customHeight="1" x14ac:dyDescent="0.3">
      <c r="A89" s="68" t="s">
        <v>1840</v>
      </c>
      <c r="B89" s="20">
        <f>(IFERROR(VLOOKUP(E89,obrotówka!$A$1:$J$1600,7,0),0))</f>
        <v>1173005.77</v>
      </c>
      <c r="C89" s="20"/>
      <c r="D89" s="172"/>
      <c r="E89" s="25" t="s">
        <v>1825</v>
      </c>
    </row>
    <row r="90" spans="1:11" ht="16.2" customHeight="1" x14ac:dyDescent="0.3">
      <c r="A90" s="68" t="s">
        <v>222</v>
      </c>
      <c r="B90" s="20">
        <f>(IFERROR(VLOOKUP(E90,obrotówka!$A$1:$J$1600,7,0),0))</f>
        <v>191359.929999999</v>
      </c>
      <c r="C90" s="20"/>
      <c r="D90" s="172"/>
      <c r="E90" s="25" t="s">
        <v>11</v>
      </c>
    </row>
    <row r="91" spans="1:11" ht="16.2" customHeight="1" x14ac:dyDescent="0.3">
      <c r="A91" s="68" t="s">
        <v>224</v>
      </c>
      <c r="B91" s="20">
        <f>(IFERROR(VLOOKUP(E91,obrotówka!$A$1:$J$1600,7,0),0))</f>
        <v>7450780.0999999903</v>
      </c>
      <c r="C91" s="20"/>
      <c r="D91" s="172"/>
      <c r="E91" s="25" t="s">
        <v>12</v>
      </c>
    </row>
    <row r="92" spans="1:11" ht="16.2" customHeight="1" x14ac:dyDescent="0.3">
      <c r="A92" s="68" t="s">
        <v>1841</v>
      </c>
      <c r="B92" s="20">
        <f>(IFERROR(VLOOKUP(E92,obrotówka!$A$1:$J$1600,7,0),0))</f>
        <v>2017973.06</v>
      </c>
      <c r="C92" s="20"/>
      <c r="D92" s="172"/>
      <c r="E92" s="25" t="s">
        <v>1827</v>
      </c>
    </row>
    <row r="93" spans="1:11" ht="16.2" customHeight="1" x14ac:dyDescent="0.3">
      <c r="A93" s="70" t="s">
        <v>223</v>
      </c>
      <c r="B93" s="20">
        <f>(IFERROR(VLOOKUP(E93,obrotówka!$A$1:$J$1600,7,0),0))</f>
        <v>0</v>
      </c>
      <c r="C93" s="20"/>
      <c r="D93" s="172"/>
      <c r="E93" s="25" t="s">
        <v>13</v>
      </c>
    </row>
    <row r="94" spans="1:11" ht="16.2" customHeight="1" x14ac:dyDescent="0.3"/>
    <row r="95" spans="1:11" ht="28.95" customHeight="1" x14ac:dyDescent="0.3">
      <c r="A95" s="72" t="s">
        <v>225</v>
      </c>
      <c r="B95" s="73">
        <v>0</v>
      </c>
      <c r="C95" s="338"/>
      <c r="D95" s="453" t="s">
        <v>655</v>
      </c>
      <c r="E95" s="105" t="s">
        <v>227</v>
      </c>
      <c r="F95" s="105"/>
    </row>
    <row r="96" spans="1:11" ht="28.95" customHeight="1" x14ac:dyDescent="0.3">
      <c r="A96" s="74" t="s">
        <v>226</v>
      </c>
      <c r="B96" s="73">
        <v>7571.53</v>
      </c>
      <c r="C96" s="339"/>
      <c r="D96" s="454" t="s">
        <v>655</v>
      </c>
      <c r="E96" s="76" t="s">
        <v>228</v>
      </c>
    </row>
    <row r="97" spans="1:7" ht="31.95" customHeight="1" x14ac:dyDescent="0.3">
      <c r="A97" s="79" t="s">
        <v>707</v>
      </c>
      <c r="B97" s="423">
        <f>B98+B99</f>
        <v>0</v>
      </c>
      <c r="C97" s="343"/>
      <c r="D97" s="455" t="s">
        <v>655</v>
      </c>
      <c r="E97" s="63"/>
    </row>
    <row r="98" spans="1:7" ht="18" customHeight="1" x14ac:dyDescent="0.3">
      <c r="A98" s="12"/>
      <c r="B98" s="31"/>
      <c r="C98" s="343"/>
      <c r="D98" s="173"/>
      <c r="E98" s="63"/>
    </row>
    <row r="99" spans="1:7" ht="18" customHeight="1" x14ac:dyDescent="0.3">
      <c r="A99" s="12"/>
      <c r="B99" s="31"/>
      <c r="C99" s="343"/>
      <c r="D99" s="173"/>
      <c r="E99" s="63"/>
    </row>
    <row r="100" spans="1:7" ht="16.2" customHeight="1" x14ac:dyDescent="0.3">
      <c r="A100" s="9" t="s">
        <v>229</v>
      </c>
      <c r="B100" s="61">
        <f>F113</f>
        <v>35828.879999999997</v>
      </c>
      <c r="C100" s="337"/>
      <c r="D100" s="174"/>
      <c r="E100" s="11"/>
      <c r="F100" s="46" t="s">
        <v>229</v>
      </c>
    </row>
    <row r="101" spans="1:7" ht="16.2" customHeight="1" x14ac:dyDescent="0.3">
      <c r="F101" s="77">
        <v>2816.29</v>
      </c>
      <c r="G101" s="39" t="s">
        <v>230</v>
      </c>
    </row>
    <row r="102" spans="1:7" ht="16.2" customHeight="1" x14ac:dyDescent="0.3">
      <c r="A102" s="83" t="s">
        <v>245</v>
      </c>
      <c r="B102" s="84">
        <v>0</v>
      </c>
      <c r="C102" s="319"/>
      <c r="D102" s="205" t="s">
        <v>357</v>
      </c>
      <c r="F102" s="77">
        <v>3751.86</v>
      </c>
      <c r="G102" s="39" t="s">
        <v>231</v>
      </c>
    </row>
    <row r="103" spans="1:7" ht="16.2" customHeight="1" x14ac:dyDescent="0.3">
      <c r="A103" s="85" t="s">
        <v>246</v>
      </c>
      <c r="B103" s="84">
        <v>56667.1</v>
      </c>
      <c r="C103" s="319"/>
      <c r="D103" s="205" t="s">
        <v>357</v>
      </c>
      <c r="F103" s="77">
        <v>707.8</v>
      </c>
      <c r="G103" s="39" t="s">
        <v>232</v>
      </c>
    </row>
    <row r="104" spans="1:7" ht="16.2" customHeight="1" x14ac:dyDescent="0.3">
      <c r="A104" s="75" t="s">
        <v>247</v>
      </c>
      <c r="B104" s="84"/>
      <c r="C104" s="319"/>
      <c r="D104" s="210"/>
      <c r="F104" s="77">
        <v>3159.85</v>
      </c>
      <c r="G104" s="39" t="s">
        <v>233</v>
      </c>
    </row>
    <row r="105" spans="1:7" ht="16.2" customHeight="1" x14ac:dyDescent="0.3">
      <c r="F105" s="77">
        <v>2904.87</v>
      </c>
      <c r="G105" s="39" t="s">
        <v>234</v>
      </c>
    </row>
    <row r="106" spans="1:7" ht="16.2" customHeight="1" x14ac:dyDescent="0.3">
      <c r="A106" s="11" t="s">
        <v>248</v>
      </c>
      <c r="B106" s="437">
        <f>-'wycena rezerw aktuarialnych'!D5</f>
        <v>46946.800000000025</v>
      </c>
      <c r="C106" s="320"/>
      <c r="D106" s="175" t="s">
        <v>752</v>
      </c>
      <c r="E106" s="614" t="s">
        <v>249</v>
      </c>
      <c r="F106" s="77">
        <v>2938.33</v>
      </c>
      <c r="G106" s="39" t="s">
        <v>235</v>
      </c>
    </row>
    <row r="107" spans="1:7" ht="16.2" customHeight="1" x14ac:dyDescent="0.3">
      <c r="A107" s="11" t="s">
        <v>250</v>
      </c>
      <c r="B107" s="437">
        <f>-'wycena rezerw aktuarialnych'!D8</f>
        <v>133728</v>
      </c>
      <c r="C107" s="321"/>
      <c r="D107" s="176" t="s">
        <v>752</v>
      </c>
      <c r="E107" s="615"/>
      <c r="F107" s="77">
        <v>2917.59</v>
      </c>
      <c r="G107" s="39" t="s">
        <v>236</v>
      </c>
    </row>
    <row r="108" spans="1:7" ht="16.2" customHeight="1" x14ac:dyDescent="0.3">
      <c r="F108" s="77">
        <v>2242.7600000000002</v>
      </c>
      <c r="G108" s="39" t="s">
        <v>237</v>
      </c>
    </row>
    <row r="109" spans="1:7" ht="21" customHeight="1" x14ac:dyDescent="0.3">
      <c r="A109" s="78" t="s">
        <v>1973</v>
      </c>
      <c r="B109" s="31">
        <f>G130</f>
        <v>191099.86</v>
      </c>
      <c r="C109" s="31"/>
      <c r="D109" s="203" t="s">
        <v>357</v>
      </c>
      <c r="E109" s="57"/>
      <c r="F109" s="77">
        <v>3250.23</v>
      </c>
      <c r="G109" s="39" t="s">
        <v>238</v>
      </c>
    </row>
    <row r="110" spans="1:7" ht="22.2" customHeight="1" x14ac:dyDescent="0.3">
      <c r="A110" s="79" t="s">
        <v>787</v>
      </c>
      <c r="B110" s="20">
        <f>'KUP 2023, NKUP 2024'!F26</f>
        <v>-1608.5499999999988</v>
      </c>
      <c r="C110" s="341"/>
      <c r="D110" s="177"/>
      <c r="E110" s="86" t="s">
        <v>243</v>
      </c>
      <c r="F110" s="77">
        <v>3379.23</v>
      </c>
      <c r="G110" s="39" t="s">
        <v>239</v>
      </c>
    </row>
    <row r="111" spans="1:7" ht="21" customHeight="1" x14ac:dyDescent="0.3">
      <c r="A111" s="527" t="s">
        <v>1786</v>
      </c>
      <c r="B111" s="168">
        <f>-H117-H118-H119-H120</f>
        <v>-597301.17999999993</v>
      </c>
      <c r="C111" s="341"/>
      <c r="D111" s="177"/>
      <c r="E111" s="86"/>
      <c r="F111" s="77">
        <v>3796.25</v>
      </c>
      <c r="G111" s="39" t="s">
        <v>240</v>
      </c>
    </row>
    <row r="112" spans="1:7" ht="16.2" customHeight="1" x14ac:dyDescent="0.3">
      <c r="F112" s="77">
        <v>3963.82</v>
      </c>
      <c r="G112" s="39" t="s">
        <v>241</v>
      </c>
    </row>
    <row r="113" spans="1:11" ht="16.2" customHeight="1" x14ac:dyDescent="0.3">
      <c r="A113" s="81" t="s">
        <v>244</v>
      </c>
      <c r="B113" s="82">
        <f>SUM(B114:B131)</f>
        <v>331290.33999999927</v>
      </c>
      <c r="C113" s="323"/>
      <c r="D113" s="178"/>
      <c r="F113" s="45">
        <f>SUM(F101:F112)</f>
        <v>35828.879999999997</v>
      </c>
      <c r="G113" s="4" t="s">
        <v>242</v>
      </c>
    </row>
    <row r="114" spans="1:11" ht="16.2" customHeight="1" x14ac:dyDescent="0.3">
      <c r="A114" s="4" t="s">
        <v>266</v>
      </c>
      <c r="B114" s="20">
        <f>(IFERROR(VLOOKUP(E114,obrotówka!$A$1:$J$1600,10,0),0))</f>
        <v>304949.28999999899</v>
      </c>
      <c r="C114" s="20"/>
      <c r="D114" s="172"/>
      <c r="E114" s="11" t="s">
        <v>79</v>
      </c>
    </row>
    <row r="115" spans="1:11" ht="16.2" customHeight="1" x14ac:dyDescent="0.3">
      <c r="A115" s="4" t="s">
        <v>267</v>
      </c>
      <c r="B115" s="20">
        <f>(IFERROR(VLOOKUP(E115,obrotówka!$A$1:$J$1600,10,0),0))</f>
        <v>18229.810000000001</v>
      </c>
      <c r="C115" s="20"/>
      <c r="D115" s="203" t="s">
        <v>357</v>
      </c>
      <c r="E115" s="11" t="s">
        <v>80</v>
      </c>
      <c r="F115" s="613" t="s">
        <v>786</v>
      </c>
      <c r="G115" s="613"/>
      <c r="H115" s="48" t="s">
        <v>1717</v>
      </c>
      <c r="I115" s="50" t="s">
        <v>1716</v>
      </c>
    </row>
    <row r="116" spans="1:11" ht="16.2" customHeight="1" x14ac:dyDescent="0.3">
      <c r="A116" s="9" t="s">
        <v>268</v>
      </c>
      <c r="B116" s="514">
        <f>(IFERROR(VLOOKUP(E116,obrotówka!$A$1:$J$1600,10,0),0))</f>
        <v>0</v>
      </c>
      <c r="C116" s="20"/>
      <c r="D116" s="203" t="s">
        <v>357</v>
      </c>
      <c r="E116" s="11" t="s">
        <v>269</v>
      </c>
      <c r="F116" s="36" t="s">
        <v>1727</v>
      </c>
      <c r="G116" s="37"/>
      <c r="H116" s="60"/>
      <c r="I116" s="37">
        <v>425544.32</v>
      </c>
      <c r="J116" s="60">
        <v>425544.32</v>
      </c>
    </row>
    <row r="117" spans="1:11" ht="16.2" customHeight="1" x14ac:dyDescent="0.3">
      <c r="A117" s="11" t="s">
        <v>270</v>
      </c>
      <c r="B117" s="20">
        <f>(IFERROR(VLOOKUP(E117,obrotówka!$A$1:$J$1600,10,0),0))</f>
        <v>3279.4099999999899</v>
      </c>
      <c r="C117" s="336"/>
      <c r="D117" s="382" t="s">
        <v>655</v>
      </c>
      <c r="E117" s="63" t="s">
        <v>84</v>
      </c>
      <c r="F117" s="4" t="s">
        <v>736</v>
      </c>
      <c r="G117" s="37"/>
      <c r="H117" s="45">
        <v>566403.73</v>
      </c>
      <c r="I117" s="60">
        <v>566403.73</v>
      </c>
    </row>
    <row r="118" spans="1:11" ht="16.2" customHeight="1" x14ac:dyDescent="0.3">
      <c r="A118" s="201" t="s">
        <v>424</v>
      </c>
      <c r="B118" s="20">
        <f>(IFERROR(VLOOKUP(E118,obrotówka!$A$1:$J$1600,10,0),0))</f>
        <v>-42908.519999999902</v>
      </c>
      <c r="C118" s="20"/>
      <c r="D118" s="203" t="s">
        <v>426</v>
      </c>
      <c r="E118" s="109" t="s">
        <v>85</v>
      </c>
      <c r="F118" s="4" t="s">
        <v>737</v>
      </c>
      <c r="G118" s="37"/>
      <c r="H118" s="45">
        <v>10490</v>
      </c>
      <c r="I118" s="60">
        <v>10489.999999999998</v>
      </c>
    </row>
    <row r="119" spans="1:11" ht="16.2" customHeight="1" x14ac:dyDescent="0.3">
      <c r="A119" s="201" t="s">
        <v>425</v>
      </c>
      <c r="B119" s="20">
        <f>(IFERROR(VLOOKUP(E119,obrotówka!$A$1:$J$1600,10,0),0))</f>
        <v>0</v>
      </c>
      <c r="C119" s="20"/>
      <c r="D119" s="203" t="s">
        <v>357</v>
      </c>
      <c r="E119" s="109" t="s">
        <v>86</v>
      </c>
      <c r="F119" s="4" t="s">
        <v>738</v>
      </c>
      <c r="G119" s="60"/>
      <c r="H119" s="45">
        <v>12526.45</v>
      </c>
      <c r="I119" s="60">
        <v>12526.450000000012</v>
      </c>
    </row>
    <row r="120" spans="1:11" ht="16.2" customHeight="1" x14ac:dyDescent="0.3">
      <c r="A120" s="201" t="s">
        <v>430</v>
      </c>
      <c r="B120" s="20">
        <f>(IFERROR(VLOOKUP(E120,obrotówka!$A$1:$J$1600,10,0),0))</f>
        <v>0</v>
      </c>
      <c r="C120" s="20"/>
      <c r="D120" s="203" t="s">
        <v>357</v>
      </c>
      <c r="E120" s="63" t="s">
        <v>87</v>
      </c>
      <c r="F120" s="4" t="s">
        <v>739</v>
      </c>
      <c r="H120" s="45">
        <v>7881</v>
      </c>
      <c r="I120" s="60">
        <v>7881</v>
      </c>
    </row>
    <row r="121" spans="1:11" s="36" customFormat="1" ht="16.2" customHeight="1" x14ac:dyDescent="0.3">
      <c r="A121" s="12"/>
      <c r="B121" s="20"/>
      <c r="C121" s="20"/>
      <c r="D121" s="172"/>
      <c r="E121" s="25"/>
      <c r="F121" s="36" t="s">
        <v>740</v>
      </c>
      <c r="H121" s="45">
        <v>-7938.94</v>
      </c>
      <c r="I121" s="37">
        <v>-7938.94</v>
      </c>
    </row>
    <row r="122" spans="1:11" ht="16.2" customHeight="1" x14ac:dyDescent="0.3">
      <c r="A122" s="62" t="s">
        <v>89</v>
      </c>
      <c r="B122" s="20">
        <f>(IFERROR(VLOOKUP(E122,obrotówka!$A$1:$J$1600,10,0),0))</f>
        <v>0</v>
      </c>
      <c r="C122" s="336"/>
      <c r="D122" s="382" t="s">
        <v>655</v>
      </c>
      <c r="E122" s="109" t="s">
        <v>88</v>
      </c>
    </row>
    <row r="123" spans="1:11" ht="16.2" customHeight="1" x14ac:dyDescent="0.3">
      <c r="A123" s="9" t="s">
        <v>271</v>
      </c>
      <c r="B123" s="20">
        <f>(IFERROR(VLOOKUP(E123,obrotówka!$A$1:$J$1600,10,0),0))</f>
        <v>0</v>
      </c>
      <c r="C123" s="20"/>
      <c r="D123" s="382" t="s">
        <v>655</v>
      </c>
      <c r="E123" s="103" t="s">
        <v>272</v>
      </c>
      <c r="F123" s="80" t="s">
        <v>242</v>
      </c>
      <c r="G123" s="45">
        <f>SUM(G116:G122)</f>
        <v>0</v>
      </c>
      <c r="H123" s="45">
        <f>SUM(H116:H122)</f>
        <v>589362.24</v>
      </c>
      <c r="I123" s="45">
        <f>SUM(I116:I122)</f>
        <v>1014906.56</v>
      </c>
      <c r="J123" s="588">
        <f>J116</f>
        <v>425544.32</v>
      </c>
      <c r="K123" s="118" t="s">
        <v>434</v>
      </c>
    </row>
    <row r="124" spans="1:11" ht="36" customHeight="1" x14ac:dyDescent="0.3">
      <c r="A124" s="75" t="s">
        <v>355</v>
      </c>
      <c r="B124" s="116">
        <v>0</v>
      </c>
      <c r="C124" s="116"/>
      <c r="D124" s="203" t="s">
        <v>357</v>
      </c>
      <c r="E124" s="108" t="s">
        <v>356</v>
      </c>
      <c r="F124" s="43" t="s">
        <v>742</v>
      </c>
      <c r="G124" s="36"/>
      <c r="H124" s="37"/>
      <c r="I124" s="37"/>
      <c r="J124" s="37"/>
      <c r="K124" s="36"/>
    </row>
    <row r="125" spans="1:11" ht="31.95" customHeight="1" x14ac:dyDescent="0.2">
      <c r="A125" s="12" t="s">
        <v>734</v>
      </c>
      <c r="B125" s="20">
        <f>(IFERROR(VLOOKUP(E125,obrotówka!$A$1:$J$1600,10,0),0))</f>
        <v>34417.230000000003</v>
      </c>
      <c r="C125" s="20"/>
      <c r="D125" s="203" t="s">
        <v>357</v>
      </c>
      <c r="E125" s="108" t="s">
        <v>83</v>
      </c>
      <c r="F125" s="4" t="s">
        <v>1961</v>
      </c>
      <c r="G125" s="445"/>
      <c r="H125" s="36"/>
      <c r="I125" s="36"/>
    </row>
    <row r="126" spans="1:11" ht="16.2" customHeight="1" x14ac:dyDescent="0.2">
      <c r="A126" s="66" t="s">
        <v>273</v>
      </c>
      <c r="B126" s="110">
        <f>(IFERROR(VLOOKUP(E126,obrotówka!$A$1:$J$1600,10,0),0))+B138</f>
        <v>4484.9800000000905</v>
      </c>
      <c r="C126" s="110"/>
      <c r="D126" s="203" t="s">
        <v>357</v>
      </c>
      <c r="E126" s="111" t="s">
        <v>82</v>
      </c>
      <c r="F126" s="4" t="s">
        <v>1958</v>
      </c>
      <c r="G126" s="445">
        <f>-1660.8-312.78+1660.8</f>
        <v>-312.77999999999997</v>
      </c>
      <c r="H126" s="36"/>
      <c r="I126" s="36"/>
    </row>
    <row r="127" spans="1:11" ht="16.2" customHeight="1" x14ac:dyDescent="0.2">
      <c r="A127" s="66"/>
      <c r="B127" s="110"/>
      <c r="C127" s="110"/>
      <c r="D127" s="203"/>
      <c r="E127" s="111"/>
      <c r="F127" s="4" t="s">
        <v>1959</v>
      </c>
      <c r="G127" s="445">
        <v>-5005.51</v>
      </c>
      <c r="H127" s="36"/>
      <c r="I127" s="36"/>
    </row>
    <row r="128" spans="1:11" ht="16.2" customHeight="1" x14ac:dyDescent="0.2">
      <c r="A128" s="66"/>
      <c r="B128" s="110"/>
      <c r="C128" s="110"/>
      <c r="D128" s="203"/>
      <c r="E128" s="111"/>
      <c r="F128" s="4" t="s">
        <v>1960</v>
      </c>
      <c r="G128" s="445">
        <v>217408.15</v>
      </c>
      <c r="H128" s="36"/>
      <c r="I128" s="36"/>
    </row>
    <row r="129" spans="1:9" ht="16.2" customHeight="1" x14ac:dyDescent="0.2">
      <c r="A129" s="66"/>
      <c r="B129" s="110"/>
      <c r="C129" s="110"/>
      <c r="D129" s="203"/>
      <c r="E129" s="111"/>
      <c r="F129" s="4" t="s">
        <v>1962</v>
      </c>
      <c r="G129" s="445">
        <v>-20990</v>
      </c>
      <c r="H129" s="36"/>
      <c r="I129" s="36"/>
    </row>
    <row r="130" spans="1:9" ht="16.2" customHeight="1" x14ac:dyDescent="0.3">
      <c r="A130" s="66" t="s">
        <v>274</v>
      </c>
      <c r="B130" s="110">
        <f>(IFERROR(VLOOKUP(E130,obrotówka!$A$1:$J$1600,10,0),0))+B137</f>
        <v>8838.1400000001049</v>
      </c>
      <c r="C130" s="110"/>
      <c r="D130" s="203" t="s">
        <v>357</v>
      </c>
      <c r="E130" s="133" t="s">
        <v>81</v>
      </c>
      <c r="F130" s="80" t="s">
        <v>242</v>
      </c>
      <c r="G130" s="49">
        <f>SUM(G126:G129)</f>
        <v>191099.86</v>
      </c>
      <c r="H130" s="36"/>
      <c r="I130" s="36"/>
    </row>
    <row r="131" spans="1:9" ht="16.2" customHeight="1" x14ac:dyDescent="0.3">
      <c r="A131" s="9" t="s">
        <v>275</v>
      </c>
      <c r="B131" s="112">
        <f>-(IFERROR(VLOOKUP(E131,obrotówka!$A$1:$J$1600,10,0),0))</f>
        <v>0</v>
      </c>
      <c r="C131" s="112"/>
      <c r="D131" s="203" t="s">
        <v>357</v>
      </c>
      <c r="E131" s="113" t="s">
        <v>0</v>
      </c>
      <c r="F131" s="385"/>
      <c r="G131" s="386" t="s">
        <v>656</v>
      </c>
      <c r="H131" s="386"/>
      <c r="I131" s="386"/>
    </row>
    <row r="132" spans="1:9" ht="16.2" customHeight="1" x14ac:dyDescent="0.3">
      <c r="D132" s="39"/>
      <c r="H132" s="36"/>
      <c r="I132" s="36"/>
    </row>
    <row r="133" spans="1:9" ht="16.2" customHeight="1" x14ac:dyDescent="0.3"/>
    <row r="134" spans="1:9" ht="24" customHeight="1" x14ac:dyDescent="0.3">
      <c r="A134" s="169" t="s">
        <v>276</v>
      </c>
      <c r="B134" s="170">
        <f>B136+B145+B146+SUM(B170:B180)+SUM(B164:B168)-B165-B166+B142</f>
        <v>40229606.739999987</v>
      </c>
      <c r="C134" s="322"/>
      <c r="D134" s="178"/>
    </row>
    <row r="135" spans="1:9" ht="16.2" customHeight="1" x14ac:dyDescent="0.3">
      <c r="A135" s="123"/>
      <c r="B135" s="124"/>
      <c r="C135" s="323"/>
      <c r="D135" s="178"/>
    </row>
    <row r="136" spans="1:9" ht="16.2" customHeight="1" x14ac:dyDescent="0.3">
      <c r="A136" s="99" t="s">
        <v>265</v>
      </c>
      <c r="B136" s="100">
        <f>+B138+B137+B140+B142+B141+B139+B143</f>
        <v>91446.350000000093</v>
      </c>
      <c r="C136" s="100"/>
      <c r="D136" s="211"/>
      <c r="E136" s="101"/>
      <c r="F136" s="60" t="s">
        <v>747</v>
      </c>
      <c r="G136" s="4">
        <v>-695.51</v>
      </c>
    </row>
    <row r="137" spans="1:9" ht="16.2" customHeight="1" x14ac:dyDescent="0.3">
      <c r="A137" s="75" t="s">
        <v>257</v>
      </c>
      <c r="B137" s="102">
        <v>25830.410000000105</v>
      </c>
      <c r="C137" s="102"/>
      <c r="D137" s="203" t="s">
        <v>358</v>
      </c>
      <c r="E137" s="103" t="s">
        <v>258</v>
      </c>
      <c r="F137" s="60" t="s">
        <v>746</v>
      </c>
    </row>
    <row r="138" spans="1:9" ht="23.4" customHeight="1" x14ac:dyDescent="0.3">
      <c r="A138" s="105" t="s">
        <v>259</v>
      </c>
      <c r="B138" s="102">
        <v>55372.219999999994</v>
      </c>
      <c r="C138" s="102"/>
      <c r="D138" s="203" t="s">
        <v>358</v>
      </c>
      <c r="E138" s="103" t="s">
        <v>260</v>
      </c>
      <c r="F138" s="60"/>
      <c r="G138" s="60">
        <f>G137+G136</f>
        <v>-695.51</v>
      </c>
      <c r="H138" s="54">
        <f>G138-B125</f>
        <v>-35112.740000000005</v>
      </c>
    </row>
    <row r="139" spans="1:9" ht="20.399999999999999" customHeight="1" x14ac:dyDescent="0.3">
      <c r="A139" s="105" t="s">
        <v>689</v>
      </c>
      <c r="B139" s="106"/>
      <c r="C139" s="106"/>
      <c r="D139" s="203" t="s">
        <v>358</v>
      </c>
      <c r="E139" s="107" t="s">
        <v>261</v>
      </c>
    </row>
    <row r="140" spans="1:9" ht="30.6" customHeight="1" x14ac:dyDescent="0.3">
      <c r="A140" s="105" t="s">
        <v>262</v>
      </c>
      <c r="B140" s="106">
        <v>10243.719999999999</v>
      </c>
      <c r="C140" s="106"/>
      <c r="D140" s="203" t="s">
        <v>358</v>
      </c>
      <c r="E140" s="108" t="s">
        <v>263</v>
      </c>
    </row>
    <row r="141" spans="1:9" ht="16.2" customHeight="1" x14ac:dyDescent="0.3">
      <c r="A141" s="105" t="s">
        <v>264</v>
      </c>
      <c r="B141" s="106"/>
      <c r="C141" s="106"/>
      <c r="D141" s="203" t="s">
        <v>358</v>
      </c>
      <c r="E141" s="104"/>
    </row>
    <row r="142" spans="1:9" ht="16.2" customHeight="1" x14ac:dyDescent="0.3">
      <c r="A142" s="12" t="s">
        <v>2018</v>
      </c>
      <c r="B142" s="126"/>
      <c r="C142" s="102"/>
      <c r="D142" s="203" t="s">
        <v>358</v>
      </c>
      <c r="E142" s="102"/>
    </row>
    <row r="143" spans="1:9" ht="16.2" customHeight="1" x14ac:dyDescent="0.3">
      <c r="A143" s="12"/>
      <c r="B143" s="31"/>
      <c r="C143" s="31"/>
      <c r="D143" s="172"/>
      <c r="E143" s="31"/>
    </row>
    <row r="144" spans="1:9" ht="16.2" customHeight="1" x14ac:dyDescent="0.3">
      <c r="F144" s="21" t="s">
        <v>278</v>
      </c>
    </row>
    <row r="145" spans="1:9" ht="16.2" customHeight="1" x14ac:dyDescent="0.3">
      <c r="A145" s="127" t="s">
        <v>277</v>
      </c>
      <c r="B145" s="432">
        <f>(IFERROR(VLOOKUP(E145,obrotówka!$A$1:$J$1600,7,0),0))</f>
        <v>2861074.35</v>
      </c>
      <c r="C145" s="20"/>
      <c r="D145" s="203" t="s">
        <v>358</v>
      </c>
      <c r="E145" s="63" t="s">
        <v>72</v>
      </c>
      <c r="F145" s="27">
        <f>B60-B145</f>
        <v>-1453746.57</v>
      </c>
    </row>
    <row r="146" spans="1:9" ht="16.2" customHeight="1" x14ac:dyDescent="0.3">
      <c r="A146" s="71" t="s">
        <v>279</v>
      </c>
      <c r="B146" s="115">
        <f>SUM(B147:B162)+B163</f>
        <v>33949813.669999979</v>
      </c>
      <c r="C146" s="115"/>
      <c r="D146" s="203" t="s">
        <v>358</v>
      </c>
      <c r="E146" s="63"/>
      <c r="F146" s="4" t="s">
        <v>280</v>
      </c>
      <c r="G146" s="4" t="s">
        <v>281</v>
      </c>
    </row>
    <row r="147" spans="1:9" ht="16.2" customHeight="1" x14ac:dyDescent="0.3">
      <c r="A147" s="11" t="s">
        <v>282</v>
      </c>
      <c r="B147" s="20">
        <f>(IFERROR(VLOOKUP(E147,obrotówka!$A$1:$J$1600,6,0),0))</f>
        <v>496722.2</v>
      </c>
      <c r="C147" s="20"/>
      <c r="D147" s="172"/>
      <c r="E147" s="63" t="s">
        <v>103</v>
      </c>
      <c r="F147" s="60">
        <f t="shared" ref="F147:F153" si="0">G147-B147+B78</f>
        <v>563192.99999999907</v>
      </c>
      <c r="G147" s="60">
        <v>493635</v>
      </c>
      <c r="H147" s="60">
        <f>F147-G147</f>
        <v>69557.999999999069</v>
      </c>
      <c r="I147" s="20">
        <f>(IFERROR(VLOOKUP(E147,obrotówka!$A$1:$J$1600,10,0),0))+F147</f>
        <v>-9.3132257461547852E-10</v>
      </c>
    </row>
    <row r="148" spans="1:9" ht="16.2" customHeight="1" x14ac:dyDescent="0.3">
      <c r="A148" s="11" t="s">
        <v>283</v>
      </c>
      <c r="B148" s="20">
        <f>(IFERROR(VLOOKUP(E148,obrotówka!$A$1:$J$1600,6,0),0))</f>
        <v>1614484</v>
      </c>
      <c r="C148" s="20"/>
      <c r="D148" s="172"/>
      <c r="E148" s="63" t="s">
        <v>104</v>
      </c>
      <c r="F148" s="60">
        <f t="shared" si="0"/>
        <v>1294362</v>
      </c>
      <c r="G148" s="60">
        <v>1551103</v>
      </c>
      <c r="H148" s="60">
        <f t="shared" ref="H148:H162" si="1">F148-G148</f>
        <v>-256741</v>
      </c>
      <c r="I148" s="20">
        <f>(IFERROR(VLOOKUP(E148,obrotówka!$A$1:$J$1600,10,0),0))+F148</f>
        <v>0</v>
      </c>
    </row>
    <row r="149" spans="1:9" ht="16.2" customHeight="1" x14ac:dyDescent="0.3">
      <c r="A149" s="11" t="s">
        <v>284</v>
      </c>
      <c r="B149" s="20">
        <f>(IFERROR(VLOOKUP(E149,obrotówka!$A$1:$J$1600,6,0),0))</f>
        <v>405301</v>
      </c>
      <c r="C149" s="20"/>
      <c r="D149" s="172"/>
      <c r="E149" s="63" t="s">
        <v>105</v>
      </c>
      <c r="F149" s="60">
        <f t="shared" si="0"/>
        <v>2538576</v>
      </c>
      <c r="G149" s="60">
        <v>2943877</v>
      </c>
      <c r="H149" s="60">
        <f t="shared" si="1"/>
        <v>-405301</v>
      </c>
      <c r="I149" s="20">
        <f>(IFERROR(VLOOKUP(E149,obrotówka!$A$1:$J$1600,10,0),0))+F149</f>
        <v>0</v>
      </c>
    </row>
    <row r="150" spans="1:9" ht="16.2" customHeight="1" x14ac:dyDescent="0.3">
      <c r="A150" s="11" t="s">
        <v>285</v>
      </c>
      <c r="B150" s="20">
        <f>(IFERROR(VLOOKUP(E150,obrotówka!$A$1:$J$1600,6,0),0))</f>
        <v>1433708</v>
      </c>
      <c r="C150" s="20"/>
      <c r="D150" s="172"/>
      <c r="E150" s="63" t="s">
        <v>106</v>
      </c>
      <c r="F150" s="60">
        <f t="shared" si="0"/>
        <v>9896337</v>
      </c>
      <c r="G150" s="60">
        <v>11231441</v>
      </c>
      <c r="H150" s="60">
        <f t="shared" si="1"/>
        <v>-1335104</v>
      </c>
      <c r="I150" s="20">
        <f>(IFERROR(VLOOKUP(E150,obrotówka!$A$1:$J$1600,10,0),0))+F150</f>
        <v>0</v>
      </c>
    </row>
    <row r="151" spans="1:9" ht="16.2" customHeight="1" x14ac:dyDescent="0.3">
      <c r="A151" s="4" t="s">
        <v>217</v>
      </c>
      <c r="B151" s="20">
        <f>(IFERROR(VLOOKUP(E151,obrotówka!$A$1:$J$1600,6,0),0))</f>
        <v>29823.9</v>
      </c>
      <c r="C151" s="20"/>
      <c r="D151" s="172"/>
      <c r="E151" s="63" t="s">
        <v>107</v>
      </c>
      <c r="F151" s="60">
        <f t="shared" si="0"/>
        <v>20411.449999999903</v>
      </c>
      <c r="G151" s="60">
        <v>39275.050000000003</v>
      </c>
      <c r="H151" s="60">
        <f t="shared" si="1"/>
        <v>-18863.6000000001</v>
      </c>
      <c r="I151" s="20">
        <f>(IFERROR(VLOOKUP(E151,obrotówka!$A$1:$J$1600,10,0),0))+F151</f>
        <v>-9.822542779147625E-11</v>
      </c>
    </row>
    <row r="152" spans="1:9" ht="16.2" customHeight="1" x14ac:dyDescent="0.3">
      <c r="A152" s="11" t="s">
        <v>286</v>
      </c>
      <c r="B152" s="20">
        <f>(IFERROR(VLOOKUP(E152,obrotówka!$A$1:$J$1600,6,0),0))</f>
        <v>72359.279999999897</v>
      </c>
      <c r="C152" s="20"/>
      <c r="D152" s="172"/>
      <c r="E152" s="25" t="s">
        <v>108</v>
      </c>
      <c r="F152" s="60">
        <f t="shared" si="0"/>
        <v>0</v>
      </c>
      <c r="G152" s="60">
        <v>0</v>
      </c>
      <c r="H152" s="60">
        <f t="shared" si="1"/>
        <v>0</v>
      </c>
      <c r="I152" s="20">
        <f>(IFERROR(VLOOKUP(E152,obrotówka!$A$1:$J$1600,10,0),0))+F152</f>
        <v>0</v>
      </c>
    </row>
    <row r="153" spans="1:9" ht="16.2" customHeight="1" x14ac:dyDescent="0.3">
      <c r="A153" s="11" t="s">
        <v>286</v>
      </c>
      <c r="B153" s="20">
        <f>(IFERROR(VLOOKUP(E153,obrotówka!$A$1:$J$1600,6,0),0))</f>
        <v>4567799.21</v>
      </c>
      <c r="C153" s="20"/>
      <c r="D153" s="172"/>
      <c r="E153" s="63" t="s">
        <v>109</v>
      </c>
      <c r="F153" s="60">
        <f t="shared" si="0"/>
        <v>342323.11999998009</v>
      </c>
      <c r="G153" s="60">
        <v>1069210.54999999</v>
      </c>
      <c r="H153" s="60">
        <f t="shared" si="1"/>
        <v>-726887.43000000995</v>
      </c>
      <c r="I153" s="20">
        <f>(IFERROR(VLOOKUP(E153,obrotówka!$A$1:$J$1600,10,0),0))+F153</f>
        <v>-1.9907020032405853E-8</v>
      </c>
    </row>
    <row r="154" spans="1:9" ht="16.2" customHeight="1" x14ac:dyDescent="0.3">
      <c r="A154" s="11" t="s">
        <v>1990</v>
      </c>
      <c r="B154" s="20">
        <f>(IFERROR(VLOOKUP(E154,obrotówka!$A$1:$J$1600,6,0),0))</f>
        <v>0</v>
      </c>
      <c r="C154" s="20"/>
      <c r="D154" s="172"/>
      <c r="E154" s="63" t="s">
        <v>1988</v>
      </c>
      <c r="F154" s="60"/>
      <c r="G154" s="60"/>
      <c r="H154" s="60"/>
      <c r="I154" s="20"/>
    </row>
    <row r="155" spans="1:9" ht="16.2" customHeight="1" x14ac:dyDescent="0.3">
      <c r="A155" s="11" t="s">
        <v>287</v>
      </c>
      <c r="B155" s="20">
        <f>(IFERROR(VLOOKUP(E155,obrotówka!$A$1:$J$1600,6,0),0))</f>
        <v>2384191.29999999</v>
      </c>
      <c r="C155" s="20"/>
      <c r="D155" s="172"/>
      <c r="E155" s="63" t="s">
        <v>110</v>
      </c>
      <c r="F155" s="60">
        <f>G155-B155+B86</f>
        <v>2384191.29999999</v>
      </c>
      <c r="G155" s="60">
        <v>2384191.29999999</v>
      </c>
      <c r="H155" s="60">
        <f t="shared" si="1"/>
        <v>0</v>
      </c>
      <c r="I155" s="20">
        <f>(IFERROR(VLOOKUP(E155,obrotówka!$A$1:$J$1600,10,0),0))+F155</f>
        <v>0</v>
      </c>
    </row>
    <row r="156" spans="1:9" ht="16.2" customHeight="1" x14ac:dyDescent="0.3">
      <c r="A156" s="9" t="s">
        <v>288</v>
      </c>
      <c r="B156" s="20">
        <f>(IFERROR(VLOOKUP(E156,obrotówka!$A$1:$J$1600,6,0),0))</f>
        <v>7955846.1799999904</v>
      </c>
      <c r="C156" s="20"/>
      <c r="D156" s="172"/>
      <c r="E156" s="25" t="s">
        <v>9</v>
      </c>
      <c r="F156" s="60">
        <f>G156-B156+B87</f>
        <v>4053689.3399999901</v>
      </c>
      <c r="G156" s="60">
        <v>3977886.29999999</v>
      </c>
      <c r="H156" s="60">
        <f t="shared" si="1"/>
        <v>75803.040000000037</v>
      </c>
      <c r="I156" s="20">
        <f>(IFERROR(VLOOKUP(E156,obrotówka!$A$1:$J$1600,10,0),0))+F156</f>
        <v>0</v>
      </c>
    </row>
    <row r="157" spans="1:9" ht="16.2" customHeight="1" x14ac:dyDescent="0.3">
      <c r="A157" s="9" t="s">
        <v>289</v>
      </c>
      <c r="B157" s="20">
        <f>(IFERROR(VLOOKUP(E157,obrotówka!$A$1:$J$1600,6,0),0))</f>
        <v>3867181.39</v>
      </c>
      <c r="C157" s="20"/>
      <c r="D157" s="172"/>
      <c r="E157" s="25" t="s">
        <v>10</v>
      </c>
      <c r="F157" s="60">
        <f>G157-B157+B88</f>
        <v>0</v>
      </c>
      <c r="G157" s="60">
        <v>0</v>
      </c>
      <c r="H157" s="60">
        <f t="shared" si="1"/>
        <v>0</v>
      </c>
      <c r="I157" s="20">
        <f>(IFERROR(VLOOKUP(E157,obrotówka!$A$1:$J$1600,10,0),0))+F157</f>
        <v>0</v>
      </c>
    </row>
    <row r="158" spans="1:9" ht="16.2" customHeight="1" x14ac:dyDescent="0.3">
      <c r="A158" s="9" t="s">
        <v>1840</v>
      </c>
      <c r="B158" s="20">
        <f>(IFERROR(VLOOKUP(E158,obrotówka!$A$1:$J$1600,6,0),0))</f>
        <v>1173005.77</v>
      </c>
      <c r="C158" s="20"/>
      <c r="D158" s="172"/>
      <c r="E158" s="25" t="s">
        <v>1825</v>
      </c>
      <c r="F158" s="60">
        <f>G158-B158+B89</f>
        <v>0</v>
      </c>
      <c r="G158" s="60">
        <v>0</v>
      </c>
      <c r="H158" s="60">
        <f t="shared" si="1"/>
        <v>0</v>
      </c>
      <c r="I158" s="20">
        <f>(IFERROR(VLOOKUP(E158,obrotówka!$A$1:$J$1600,10,0),0))+F158</f>
        <v>0</v>
      </c>
    </row>
    <row r="159" spans="1:9" ht="16.2" customHeight="1" x14ac:dyDescent="0.3">
      <c r="A159" s="9" t="s">
        <v>290</v>
      </c>
      <c r="B159" s="20">
        <f>(IFERROR(VLOOKUP(E159,obrotówka!$A$1:$J$1600,6,0),0))</f>
        <v>277074.84000000003</v>
      </c>
      <c r="C159" s="20"/>
      <c r="D159" s="172"/>
      <c r="E159" s="25" t="s">
        <v>11</v>
      </c>
      <c r="F159" s="60">
        <f>G159-B159+B90</f>
        <v>155356.92999999798</v>
      </c>
      <c r="G159" s="60">
        <v>241071.83999999901</v>
      </c>
      <c r="H159" s="60">
        <f t="shared" si="1"/>
        <v>-85714.910000001022</v>
      </c>
      <c r="I159" s="20">
        <f>(IFERROR(VLOOKUP(E159,obrotówka!$A$1:$J$1600,10,0),0))+F159</f>
        <v>-1.0186340659856796E-9</v>
      </c>
    </row>
    <row r="160" spans="1:9" ht="16.2" customHeight="1" x14ac:dyDescent="0.3">
      <c r="A160" s="9" t="s">
        <v>1841</v>
      </c>
      <c r="B160" s="20">
        <f>(IFERROR(VLOOKUP(E160,obrotówka!$A$1:$J$1600,6,0),0))</f>
        <v>2017973.06</v>
      </c>
      <c r="C160" s="20"/>
      <c r="D160" s="172"/>
      <c r="E160" s="25" t="s">
        <v>1827</v>
      </c>
      <c r="F160" s="60">
        <f>G160-B160+B92</f>
        <v>0</v>
      </c>
      <c r="G160" s="60">
        <v>0</v>
      </c>
      <c r="H160" s="60">
        <f t="shared" si="1"/>
        <v>0</v>
      </c>
      <c r="I160" s="20">
        <f>(IFERROR(VLOOKUP(E160,obrotówka!$A$1:$J$1600,10,0),0))+F160</f>
        <v>0</v>
      </c>
    </row>
    <row r="161" spans="1:9" ht="16.2" customHeight="1" x14ac:dyDescent="0.3">
      <c r="A161" s="9" t="s">
        <v>223</v>
      </c>
      <c r="B161" s="20">
        <f>(IFERROR(VLOOKUP(E161,obrotówka!$A$1:$J$1600,6,0),0))</f>
        <v>0</v>
      </c>
      <c r="C161" s="20"/>
      <c r="D161" s="172"/>
      <c r="E161" s="25" t="s">
        <v>13</v>
      </c>
      <c r="F161" s="60">
        <f>G161-B161+B93</f>
        <v>6603848.5800000001</v>
      </c>
      <c r="G161" s="60">
        <v>6603848.5800000001</v>
      </c>
      <c r="H161" s="60">
        <f t="shared" si="1"/>
        <v>0</v>
      </c>
      <c r="I161" s="20">
        <f>(IFERROR(VLOOKUP(E161,obrotówka!$A$1:$J$1600,10,0),0))+F161</f>
        <v>0</v>
      </c>
    </row>
    <row r="162" spans="1:9" ht="16.2" customHeight="1" x14ac:dyDescent="0.3">
      <c r="A162" s="9" t="s">
        <v>291</v>
      </c>
      <c r="B162" s="20">
        <f>(IFERROR(VLOOKUP(E162,obrotówka!$A$1:$J$1600,6,0),0))</f>
        <v>7654343.54</v>
      </c>
      <c r="C162" s="20"/>
      <c r="D162" s="172"/>
      <c r="E162" s="25" t="s">
        <v>12</v>
      </c>
      <c r="F162" s="60">
        <f>G162-B162+B91</f>
        <v>2260302.8399999887</v>
      </c>
      <c r="G162" s="60">
        <v>2463866.2799999989</v>
      </c>
      <c r="H162" s="60">
        <f t="shared" si="1"/>
        <v>-203563.44000001019</v>
      </c>
      <c r="I162" s="20">
        <f>(IFERROR(VLOOKUP(E162,obrotówka!$A$1:$J$1600,10,0),0))+F162</f>
        <v>0</v>
      </c>
    </row>
    <row r="163" spans="1:9" ht="16.2" customHeight="1" x14ac:dyDescent="0.3"/>
    <row r="164" spans="1:9" ht="16.2" customHeight="1" x14ac:dyDescent="0.3">
      <c r="A164" s="12" t="s">
        <v>300</v>
      </c>
      <c r="B164" s="20">
        <f>(IFERROR(VLOOKUP(E164,obrotówka!$A$1:$J$1600,6,0),0))-(IFERROR(VLOOKUP(E164,obrotówka!$A$1:$J$1600,7,0),0))</f>
        <v>10444.1000000001</v>
      </c>
      <c r="C164" s="20"/>
      <c r="D164" s="203" t="s">
        <v>358</v>
      </c>
      <c r="E164" s="63" t="s">
        <v>5</v>
      </c>
      <c r="F164" s="4" t="s">
        <v>301</v>
      </c>
      <c r="G164" s="63" t="s">
        <v>5</v>
      </c>
      <c r="H164" s="20">
        <f>(IFERROR(VLOOKUP(G164,obrotówka!$A$1:$J$1600,10,0),0))</f>
        <v>-5443.0799999999899</v>
      </c>
    </row>
    <row r="165" spans="1:9" ht="16.2" customHeight="1" x14ac:dyDescent="0.3">
      <c r="A165" s="12" t="s">
        <v>359</v>
      </c>
      <c r="B165" s="20">
        <f>B167-B166</f>
        <v>292981.55000000005</v>
      </c>
      <c r="C165" s="20"/>
      <c r="D165" s="203" t="s">
        <v>358</v>
      </c>
      <c r="E165" s="63"/>
      <c r="G165" s="4" t="s">
        <v>381</v>
      </c>
    </row>
    <row r="166" spans="1:9" ht="16.2" customHeight="1" x14ac:dyDescent="0.3">
      <c r="A166" s="12" t="s">
        <v>266</v>
      </c>
      <c r="B166" s="20">
        <f>(IFERROR(VLOOKUP(E166,obrotówka!$A$1:$J$1600,10,0),0))</f>
        <v>304949.28999999899</v>
      </c>
      <c r="C166" s="20"/>
      <c r="D166" s="172"/>
      <c r="E166" s="63" t="s">
        <v>79</v>
      </c>
      <c r="G166" s="21" t="s">
        <v>6</v>
      </c>
      <c r="H166" s="20">
        <f>(IFERROR(VLOOKUP(G166,obrotówka!$A$1:$J$1600,10,0),0))</f>
        <v>-6874975.8799999896</v>
      </c>
    </row>
    <row r="167" spans="1:9" ht="16.2" customHeight="1" x14ac:dyDescent="0.3">
      <c r="A167" s="12" t="s">
        <v>302</v>
      </c>
      <c r="B167" s="20">
        <f>(IFERROR(VLOOKUP(E167,obrotówka!$A$1:$J$1600,10,0),0))</f>
        <v>597930.83999999904</v>
      </c>
      <c r="C167" s="20"/>
      <c r="D167" s="172"/>
      <c r="E167" s="63" t="s">
        <v>113</v>
      </c>
      <c r="G167" s="4" t="s">
        <v>382</v>
      </c>
    </row>
    <row r="168" spans="1:9" ht="16.2" customHeight="1" x14ac:dyDescent="0.3">
      <c r="A168" s="12" t="s">
        <v>303</v>
      </c>
      <c r="B168" s="20">
        <f>(IFERROR(VLOOKUP(E168,obrotówka!$A$1:$J$1600,10,0),0))</f>
        <v>30855.22</v>
      </c>
      <c r="C168" s="20"/>
      <c r="D168" s="203" t="s">
        <v>358</v>
      </c>
      <c r="E168" s="101" t="s">
        <v>114</v>
      </c>
      <c r="G168" s="21" t="s">
        <v>7</v>
      </c>
      <c r="H168" s="20">
        <f>(IFERROR(VLOOKUP(G168,obrotówka!$A$1:$J$1600,10,0),0))</f>
        <v>-415092.239999999</v>
      </c>
    </row>
    <row r="169" spans="1:9" ht="16.2" customHeight="1" x14ac:dyDescent="0.3"/>
    <row r="170" spans="1:9" ht="16.2" customHeight="1" x14ac:dyDescent="0.3">
      <c r="A170" s="8" t="s">
        <v>292</v>
      </c>
      <c r="B170" s="19">
        <f>IF(B34+B35-B36-B37-B38&lt;0,-(B34+B35-B36-B37-B38),0)+B39</f>
        <v>0</v>
      </c>
      <c r="C170" s="19"/>
      <c r="D170" s="203" t="s">
        <v>358</v>
      </c>
      <c r="E170" s="57" t="s">
        <v>293</v>
      </c>
      <c r="G170" s="216"/>
      <c r="H170" s="168"/>
    </row>
    <row r="171" spans="1:9" ht="16.2" customHeight="1" x14ac:dyDescent="0.3"/>
    <row r="172" spans="1:9" ht="16.2" customHeight="1" x14ac:dyDescent="0.3">
      <c r="A172" s="11" t="s">
        <v>294</v>
      </c>
      <c r="B172" s="129">
        <v>-0.08</v>
      </c>
      <c r="C172" s="129"/>
      <c r="D172" s="203" t="s">
        <v>358</v>
      </c>
      <c r="E172" s="57"/>
    </row>
    <row r="173" spans="1:9" ht="16.2" customHeight="1" x14ac:dyDescent="0.3">
      <c r="A173" s="75" t="s">
        <v>295</v>
      </c>
      <c r="B173" s="31"/>
      <c r="C173" s="31"/>
      <c r="D173" s="203" t="s">
        <v>358</v>
      </c>
      <c r="E173" s="25"/>
    </row>
    <row r="174" spans="1:9" ht="16.2" customHeight="1" x14ac:dyDescent="0.3">
      <c r="A174" s="75" t="s">
        <v>296</v>
      </c>
      <c r="B174" s="31">
        <v>57462.6</v>
      </c>
      <c r="C174" s="31"/>
      <c r="D174" s="203" t="s">
        <v>358</v>
      </c>
      <c r="E174" s="25"/>
    </row>
    <row r="175" spans="1:9" ht="16.2" customHeight="1" x14ac:dyDescent="0.3">
      <c r="A175" s="9"/>
      <c r="B175" s="31"/>
      <c r="C175" s="31"/>
      <c r="D175" s="203"/>
      <c r="E175" s="25"/>
    </row>
    <row r="176" spans="1:9" ht="16.2" customHeight="1" x14ac:dyDescent="0.3">
      <c r="A176" s="78" t="s">
        <v>788</v>
      </c>
      <c r="B176" s="84">
        <f>'KUP 2024 NKUP 2025'!F30</f>
        <v>241054.58999999997</v>
      </c>
      <c r="C176" s="84"/>
      <c r="D176" s="455" t="s">
        <v>655</v>
      </c>
      <c r="E176" s="63"/>
    </row>
    <row r="177" spans="1:10" ht="16.2" customHeight="1" x14ac:dyDescent="0.3">
      <c r="D177" s="39"/>
    </row>
    <row r="178" spans="1:10" ht="16.2" customHeight="1" x14ac:dyDescent="0.3">
      <c r="A178" s="105" t="s">
        <v>297</v>
      </c>
      <c r="B178" s="106">
        <v>1455.08</v>
      </c>
      <c r="C178" s="340"/>
      <c r="D178" s="383" t="s">
        <v>655</v>
      </c>
      <c r="E178" s="130" t="s">
        <v>298</v>
      </c>
    </row>
    <row r="179" spans="1:10" ht="16.2" customHeight="1" x14ac:dyDescent="0.3">
      <c r="D179" s="39"/>
    </row>
    <row r="180" spans="1:10" ht="16.2" customHeight="1" x14ac:dyDescent="0.3">
      <c r="A180" s="8" t="s">
        <v>299</v>
      </c>
      <c r="B180" s="19">
        <v>2388070.02</v>
      </c>
      <c r="C180" s="316"/>
      <c r="D180" s="210"/>
    </row>
    <row r="181" spans="1:10" ht="16.2" customHeight="1" x14ac:dyDescent="0.3">
      <c r="D181" s="39"/>
    </row>
    <row r="182" spans="1:10" ht="16.2" customHeight="1" x14ac:dyDescent="0.3">
      <c r="A182" s="121" t="s">
        <v>305</v>
      </c>
      <c r="B182" s="122">
        <f>B184+SUM(B189:B201)-B190-B193+B203-B191-B192</f>
        <v>1523442.8599999903</v>
      </c>
      <c r="C182" s="324"/>
      <c r="D182" s="178"/>
    </row>
    <row r="183" spans="1:10" ht="16.2" customHeight="1" x14ac:dyDescent="0.3">
      <c r="A183" s="123"/>
      <c r="B183" s="124"/>
      <c r="C183" s="323"/>
      <c r="D183" s="178"/>
    </row>
    <row r="184" spans="1:10" ht="16.2" customHeight="1" x14ac:dyDescent="0.3">
      <c r="A184" s="10" t="s">
        <v>306</v>
      </c>
      <c r="B184" s="20">
        <f>B185+B186+B187</f>
        <v>1496984.27999999</v>
      </c>
      <c r="C184" s="533"/>
      <c r="D184" s="212" t="s">
        <v>431</v>
      </c>
      <c r="I184" s="36"/>
    </row>
    <row r="185" spans="1:10" ht="16.2" customHeight="1" x14ac:dyDescent="0.3">
      <c r="A185" s="66" t="s">
        <v>307</v>
      </c>
      <c r="B185" s="432">
        <f>(IFERROR(VLOOKUP(E185,obrotówka!$A$1:$J$1600,7,0),0))</f>
        <v>2760762.1099999901</v>
      </c>
      <c r="C185" s="20"/>
      <c r="D185" s="172"/>
      <c r="E185" s="63" t="s">
        <v>69</v>
      </c>
      <c r="G185" s="53" t="s">
        <v>790</v>
      </c>
      <c r="H185" s="4" t="s">
        <v>1717</v>
      </c>
      <c r="I185" s="53" t="s">
        <v>789</v>
      </c>
    </row>
    <row r="186" spans="1:10" ht="16.2" customHeight="1" x14ac:dyDescent="0.3">
      <c r="A186" s="66" t="s">
        <v>311</v>
      </c>
      <c r="B186" s="20">
        <f>(IFERROR(VLOOKUP(E186,obrotówka!$A$1:$J$1600,7,0),0))-(IFERROR(VLOOKUP(E186,obrotówka!$A$1:$J$1600,6,0),0))</f>
        <v>-1408000</v>
      </c>
      <c r="C186" s="117"/>
      <c r="D186" s="172"/>
      <c r="E186" s="11" t="s">
        <v>70</v>
      </c>
      <c r="F186" s="118" t="s">
        <v>1781</v>
      </c>
      <c r="G186" s="60"/>
      <c r="H186" s="60">
        <v>88500</v>
      </c>
      <c r="I186" s="60">
        <v>88500</v>
      </c>
      <c r="J186" s="4" t="s">
        <v>709</v>
      </c>
    </row>
    <row r="187" spans="1:10" ht="16.2" customHeight="1" x14ac:dyDescent="0.3">
      <c r="A187" s="66" t="s">
        <v>1715</v>
      </c>
      <c r="B187" s="20">
        <f>-(IFERROR(VLOOKUP(E187,obrotówka!$A$1:$J$1600,10,0),0))</f>
        <v>144222.17000000001</v>
      </c>
      <c r="C187" s="336"/>
      <c r="D187" s="172"/>
      <c r="E187" s="63" t="s">
        <v>71</v>
      </c>
      <c r="F187" s="209">
        <f>B186+B187</f>
        <v>-1263777.83</v>
      </c>
      <c r="G187" s="60">
        <v>8000</v>
      </c>
      <c r="H187" s="60">
        <v>191500</v>
      </c>
      <c r="I187" s="60">
        <v>191500</v>
      </c>
      <c r="J187" s="4" t="s">
        <v>743</v>
      </c>
    </row>
    <row r="188" spans="1:10" ht="16.2" customHeight="1" x14ac:dyDescent="0.3">
      <c r="D188" s="39"/>
      <c r="G188" s="60"/>
      <c r="H188" s="60">
        <v>1136000</v>
      </c>
      <c r="I188" s="60">
        <v>1136000</v>
      </c>
      <c r="J188" s="4" t="s">
        <v>744</v>
      </c>
    </row>
    <row r="189" spans="1:10" ht="42" customHeight="1" x14ac:dyDescent="0.3">
      <c r="A189" s="79" t="s">
        <v>1687</v>
      </c>
      <c r="B189" s="134">
        <f>SUM(B190:B193)</f>
        <v>15936.14</v>
      </c>
      <c r="C189" s="342"/>
      <c r="D189" s="179"/>
      <c r="E189" s="109"/>
      <c r="G189" s="45">
        <f>G187+G186+G188</f>
        <v>8000</v>
      </c>
      <c r="H189" s="45">
        <f t="shared" ref="H189:I189" si="2">H187+H186+H188</f>
        <v>1416000</v>
      </c>
      <c r="I189" s="45">
        <f t="shared" si="2"/>
        <v>1416000</v>
      </c>
    </row>
    <row r="190" spans="1:10" ht="16.2" customHeight="1" x14ac:dyDescent="0.3">
      <c r="A190" s="135" t="s">
        <v>1726</v>
      </c>
      <c r="B190" s="134">
        <v>171.18</v>
      </c>
      <c r="C190" s="134"/>
      <c r="D190" s="179"/>
      <c r="E190" s="109" t="s">
        <v>308</v>
      </c>
    </row>
    <row r="191" spans="1:10" ht="16.2" customHeight="1" x14ac:dyDescent="0.3">
      <c r="A191" s="135">
        <v>9014018396</v>
      </c>
      <c r="B191" s="134">
        <v>7919.28</v>
      </c>
      <c r="C191" s="134"/>
      <c r="D191" s="179"/>
      <c r="E191" s="109"/>
    </row>
    <row r="192" spans="1:10" ht="16.2" customHeight="1" x14ac:dyDescent="0.3">
      <c r="A192" s="135">
        <v>9014018397</v>
      </c>
      <c r="B192" s="134">
        <v>7845.68</v>
      </c>
      <c r="C192" s="134"/>
      <c r="D192" s="179"/>
      <c r="E192" s="109"/>
    </row>
    <row r="193" spans="1:7" ht="16.2" customHeight="1" x14ac:dyDescent="0.3">
      <c r="A193" s="12"/>
      <c r="B193" s="134"/>
      <c r="C193" s="134"/>
      <c r="D193" s="525"/>
      <c r="E193" s="141"/>
      <c r="F193" s="136"/>
    </row>
    <row r="194" spans="1:7" ht="16.2" customHeight="1" x14ac:dyDescent="0.3">
      <c r="D194" s="39"/>
    </row>
    <row r="195" spans="1:7" ht="16.2" customHeight="1" x14ac:dyDescent="0.3">
      <c r="A195" s="9" t="s">
        <v>309</v>
      </c>
      <c r="B195" s="102">
        <f>J73-J69</f>
        <v>3419.03999999999</v>
      </c>
      <c r="C195" s="325"/>
      <c r="D195" s="212" t="s">
        <v>431</v>
      </c>
      <c r="E195" s="63" t="s">
        <v>310</v>
      </c>
    </row>
    <row r="196" spans="1:7" ht="16.2" customHeight="1" x14ac:dyDescent="0.3">
      <c r="A196" s="11" t="s">
        <v>312</v>
      </c>
      <c r="B196" s="20">
        <f>-(IFERROR(VLOOKUP(E196,obrotówka!$A$1:$J$1600,10,0),0))</f>
        <v>0</v>
      </c>
      <c r="C196" s="20"/>
      <c r="D196" s="213" t="s">
        <v>426</v>
      </c>
      <c r="E196" s="63" t="s">
        <v>313</v>
      </c>
    </row>
    <row r="197" spans="1:7" ht="16.2" customHeight="1" x14ac:dyDescent="0.3">
      <c r="D197" s="39"/>
    </row>
    <row r="198" spans="1:7" ht="27" customHeight="1" x14ac:dyDescent="0.3">
      <c r="A198" s="105" t="s">
        <v>1882</v>
      </c>
      <c r="B198" s="106">
        <v>4761.29</v>
      </c>
      <c r="C198" s="319"/>
      <c r="D198" s="212" t="s">
        <v>431</v>
      </c>
      <c r="E198" s="105" t="s">
        <v>314</v>
      </c>
      <c r="F198" s="137"/>
      <c r="G198" s="138"/>
    </row>
    <row r="199" spans="1:7" ht="16.2" customHeight="1" x14ac:dyDescent="0.3">
      <c r="A199" s="12" t="s">
        <v>315</v>
      </c>
      <c r="B199" s="102"/>
      <c r="C199" s="325"/>
      <c r="D199" s="212" t="s">
        <v>431</v>
      </c>
      <c r="E199" s="139" t="s">
        <v>316</v>
      </c>
      <c r="F199" s="140">
        <f>B199+B200</f>
        <v>44</v>
      </c>
    </row>
    <row r="200" spans="1:7" ht="16.2" customHeight="1" x14ac:dyDescent="0.3">
      <c r="A200" s="12" t="s">
        <v>317</v>
      </c>
      <c r="B200" s="20">
        <f>-(IFERROR(VLOOKUP(E200,obrotówka!$A$1:$J$1600,10,0),0))</f>
        <v>44</v>
      </c>
      <c r="C200" s="336"/>
      <c r="D200" s="172"/>
      <c r="E200" s="141" t="s">
        <v>1771</v>
      </c>
      <c r="F200" s="143" t="s">
        <v>304</v>
      </c>
      <c r="G200" s="142"/>
    </row>
    <row r="201" spans="1:7" ht="16.2" customHeight="1" x14ac:dyDescent="0.3">
      <c r="A201" s="9" t="s">
        <v>318</v>
      </c>
      <c r="B201" s="20">
        <f>-(IFERROR(VLOOKUP(E201,obrotówka!$A$1:$J$1600,10,0),0))</f>
        <v>0</v>
      </c>
      <c r="C201" s="168"/>
      <c r="D201" s="212" t="s">
        <v>431</v>
      </c>
      <c r="E201" s="63" t="s">
        <v>319</v>
      </c>
      <c r="F201" s="128"/>
    </row>
    <row r="202" spans="1:7" ht="16.2" customHeight="1" x14ac:dyDescent="0.3">
      <c r="D202" s="39"/>
    </row>
    <row r="203" spans="1:7" ht="16.2" customHeight="1" x14ac:dyDescent="0.3">
      <c r="A203" s="144" t="s">
        <v>320</v>
      </c>
      <c r="B203" s="125">
        <f>B204+B205+B213+B206+B209+B207+B211+B208+B212</f>
        <v>2298.1099999999992</v>
      </c>
      <c r="C203" s="326"/>
      <c r="D203" s="181"/>
      <c r="E203" s="145"/>
    </row>
    <row r="204" spans="1:7" ht="16.2" customHeight="1" x14ac:dyDescent="0.3">
      <c r="A204" s="9" t="s">
        <v>321</v>
      </c>
      <c r="B204" s="20">
        <f>-(IFERROR(VLOOKUP(E204,obrotówka!$A$1:$J$1600,10,0),0))+B219</f>
        <v>1627.04</v>
      </c>
      <c r="C204" s="168"/>
      <c r="D204" s="212" t="s">
        <v>431</v>
      </c>
      <c r="E204" s="146" t="s">
        <v>73</v>
      </c>
      <c r="F204" s="16">
        <f>B204-'podatek odroczony'!E72</f>
        <v>0</v>
      </c>
    </row>
    <row r="205" spans="1:7" ht="16.2" customHeight="1" x14ac:dyDescent="0.3">
      <c r="A205" s="75" t="s">
        <v>322</v>
      </c>
      <c r="B205" s="116">
        <v>314.61</v>
      </c>
      <c r="C205" s="327"/>
      <c r="D205" s="212" t="s">
        <v>431</v>
      </c>
      <c r="E205" s="130" t="s">
        <v>323</v>
      </c>
    </row>
    <row r="206" spans="1:7" ht="16.2" customHeight="1" x14ac:dyDescent="0.3">
      <c r="A206" s="9" t="s">
        <v>324</v>
      </c>
      <c r="B206" s="20">
        <f>-(IFERROR(VLOOKUP(E206,obrotówka!$A$1:$J$1600,10,0),0))+B218</f>
        <v>281.38999999999902</v>
      </c>
      <c r="C206" s="168"/>
      <c r="D206" s="212" t="s">
        <v>431</v>
      </c>
      <c r="E206" s="147" t="s">
        <v>74</v>
      </c>
    </row>
    <row r="207" spans="1:7" ht="16.2" customHeight="1" x14ac:dyDescent="0.3">
      <c r="A207" s="9"/>
      <c r="B207" s="20"/>
      <c r="C207" s="328"/>
      <c r="D207" s="180"/>
      <c r="E207" s="147"/>
    </row>
    <row r="208" spans="1:7" ht="16.2" customHeight="1" x14ac:dyDescent="0.3">
      <c r="A208" s="530" t="s">
        <v>432</v>
      </c>
      <c r="B208" s="531">
        <f>-(IFERROR(VLOOKUP(E208,obrotówka!$A$1:$J$1600,10,0),0))</f>
        <v>-2.62</v>
      </c>
      <c r="C208" s="328"/>
      <c r="D208" s="214" t="s">
        <v>426</v>
      </c>
      <c r="E208" s="147" t="s">
        <v>75</v>
      </c>
    </row>
    <row r="209" spans="1:8" ht="16.2" customHeight="1" x14ac:dyDescent="0.3">
      <c r="A209" s="530" t="s">
        <v>433</v>
      </c>
      <c r="B209" s="531">
        <f>-(IFERROR(VLOOKUP(E209,obrotówka!$A$1:$J$1600,10,0),0))</f>
        <v>3.6899999999999902</v>
      </c>
      <c r="C209" s="328"/>
      <c r="D209" s="214" t="s">
        <v>426</v>
      </c>
      <c r="E209" s="147" t="s">
        <v>76</v>
      </c>
    </row>
    <row r="210" spans="1:8" ht="16.2" customHeight="1" x14ac:dyDescent="0.3">
      <c r="A210" s="9"/>
      <c r="B210" s="20"/>
      <c r="C210" s="328"/>
      <c r="D210" s="214" t="s">
        <v>426</v>
      </c>
      <c r="E210" s="147"/>
    </row>
    <row r="211" spans="1:8" ht="16.2" customHeight="1" x14ac:dyDescent="0.3">
      <c r="A211" s="9" t="s">
        <v>78</v>
      </c>
      <c r="B211" s="20">
        <f>-(IFERROR(VLOOKUP(E211,obrotówka!$A$1:$J$1600,10,0),0))</f>
        <v>0</v>
      </c>
      <c r="C211" s="328"/>
      <c r="D211" s="180"/>
      <c r="E211" s="147" t="s">
        <v>77</v>
      </c>
    </row>
    <row r="212" spans="1:8" ht="16.2" customHeight="1" x14ac:dyDescent="0.3">
      <c r="A212" s="9" t="s">
        <v>325</v>
      </c>
      <c r="B212" s="20">
        <f>-(IFERROR(VLOOKUP(E212,obrotówka!$A$1:$J$1600,10,0),0))</f>
        <v>0</v>
      </c>
      <c r="C212" s="328"/>
      <c r="D212" s="180"/>
      <c r="E212" s="147" t="s">
        <v>326</v>
      </c>
    </row>
    <row r="213" spans="1:8" ht="16.2" customHeight="1" x14ac:dyDescent="0.3">
      <c r="A213" s="11" t="s">
        <v>327</v>
      </c>
      <c r="B213" s="20">
        <f>-(IFERROR(VLOOKUP(E213,obrotówka!$A$1:$J$1600,10,0),0))</f>
        <v>74</v>
      </c>
      <c r="C213" s="336"/>
      <c r="D213" s="382" t="s">
        <v>655</v>
      </c>
      <c r="E213" s="63" t="s">
        <v>328</v>
      </c>
    </row>
    <row r="214" spans="1:8" ht="16.2" customHeight="1" x14ac:dyDescent="0.3">
      <c r="D214" s="39"/>
    </row>
    <row r="215" spans="1:8" ht="16.2" customHeight="1" x14ac:dyDescent="0.3">
      <c r="A215" s="148" t="s">
        <v>329</v>
      </c>
      <c r="B215" s="149">
        <f>B216+B223</f>
        <v>3812486.9399999897</v>
      </c>
      <c r="C215" s="149"/>
      <c r="D215" s="209"/>
    </row>
    <row r="216" spans="1:8" ht="16.2" customHeight="1" x14ac:dyDescent="0.3">
      <c r="A216" s="119" t="s">
        <v>330</v>
      </c>
      <c r="B216" s="120">
        <f>SUM(B217:B221)</f>
        <v>2085.5499999999997</v>
      </c>
      <c r="C216" s="120"/>
      <c r="D216" s="209"/>
    </row>
    <row r="217" spans="1:8" ht="16.2" customHeight="1" x14ac:dyDescent="0.3">
      <c r="A217" s="151" t="s">
        <v>331</v>
      </c>
      <c r="B217" s="106">
        <v>2080.31</v>
      </c>
      <c r="C217" s="106"/>
      <c r="D217" s="213" t="s">
        <v>358</v>
      </c>
      <c r="E217" s="130" t="s">
        <v>323</v>
      </c>
    </row>
    <row r="218" spans="1:8" ht="16.2" customHeight="1" x14ac:dyDescent="0.3">
      <c r="A218" s="66" t="s">
        <v>332</v>
      </c>
      <c r="B218" s="150"/>
      <c r="C218" s="150"/>
      <c r="D218" s="213" t="s">
        <v>358</v>
      </c>
      <c r="E218" s="63"/>
    </row>
    <row r="219" spans="1:8" ht="16.2" customHeight="1" x14ac:dyDescent="0.3">
      <c r="A219" s="66" t="s">
        <v>333</v>
      </c>
      <c r="B219" s="102">
        <v>5.24</v>
      </c>
      <c r="C219" s="150"/>
      <c r="D219" s="213" t="s">
        <v>358</v>
      </c>
      <c r="E219" s="152"/>
    </row>
    <row r="220" spans="1:8" ht="16.2" customHeight="1" x14ac:dyDescent="0.3">
      <c r="A220" s="9"/>
      <c r="B220" s="102"/>
      <c r="C220" s="329"/>
      <c r="D220" s="181"/>
      <c r="E220" s="152"/>
    </row>
    <row r="221" spans="1:8" ht="20.399999999999999" customHeight="1" x14ac:dyDescent="0.3">
      <c r="A221" s="12"/>
      <c r="B221" s="102"/>
      <c r="C221" s="102"/>
      <c r="D221" s="213"/>
      <c r="E221" s="63"/>
    </row>
    <row r="222" spans="1:8" ht="16.2" customHeight="1" x14ac:dyDescent="0.3">
      <c r="D222" s="39"/>
    </row>
    <row r="223" spans="1:8" ht="16.2" customHeight="1" x14ac:dyDescent="0.3">
      <c r="A223" s="119" t="s">
        <v>334</v>
      </c>
      <c r="B223" s="120">
        <f>B224+SUM(B226:B234)-B229-B232-B230-B231</f>
        <v>3810401.3899999899</v>
      </c>
      <c r="C223" s="120"/>
      <c r="D223" s="209"/>
    </row>
    <row r="224" spans="1:8" ht="16.2" customHeight="1" x14ac:dyDescent="0.3">
      <c r="A224" s="10" t="s">
        <v>335</v>
      </c>
      <c r="B224" s="20">
        <f>(IFERROR(VLOOKUP(E224,obrotówka!$A$1:$J$1600,6,0),0))</f>
        <v>3757396.00999999</v>
      </c>
      <c r="C224" s="20"/>
      <c r="D224" s="213" t="s">
        <v>358</v>
      </c>
      <c r="E224" s="63" t="s">
        <v>69</v>
      </c>
      <c r="F224" s="302"/>
      <c r="G224" s="302"/>
      <c r="H224" s="302"/>
    </row>
    <row r="225" spans="1:9" ht="16.2" customHeight="1" x14ac:dyDescent="0.3">
      <c r="D225" s="39"/>
      <c r="F225" s="302"/>
      <c r="G225" s="168"/>
      <c r="H225" s="388"/>
    </row>
    <row r="226" spans="1:9" ht="16.2" customHeight="1" x14ac:dyDescent="0.3">
      <c r="A226" s="62" t="s">
        <v>336</v>
      </c>
      <c r="B226" s="154"/>
      <c r="C226" s="330"/>
      <c r="D226" s="210"/>
      <c r="F226" s="302"/>
      <c r="G226" s="168"/>
      <c r="H226" s="388"/>
    </row>
    <row r="227" spans="1:9" ht="16.2" customHeight="1" x14ac:dyDescent="0.3">
      <c r="D227" s="39"/>
      <c r="F227" s="302"/>
      <c r="G227" s="325"/>
      <c r="H227" s="302"/>
    </row>
    <row r="228" spans="1:9" ht="16.2" customHeight="1" x14ac:dyDescent="0.3">
      <c r="A228" s="79" t="s">
        <v>1785</v>
      </c>
      <c r="B228" s="126">
        <f>SUM(B229:B233)</f>
        <v>52090.900000000009</v>
      </c>
      <c r="C228" s="126"/>
      <c r="D228" s="179"/>
      <c r="E228" s="155"/>
      <c r="F228" s="302"/>
      <c r="G228" s="302"/>
      <c r="H228" s="302"/>
    </row>
    <row r="229" spans="1:9" ht="16.2" customHeight="1" x14ac:dyDescent="0.3">
      <c r="A229" s="62">
        <v>9014021133</v>
      </c>
      <c r="B229" s="126">
        <v>6044.81</v>
      </c>
      <c r="C229" s="126"/>
      <c r="D229" s="179"/>
      <c r="E229" s="63"/>
    </row>
    <row r="230" spans="1:9" ht="16.2" customHeight="1" x14ac:dyDescent="0.3">
      <c r="A230" s="62">
        <v>9014021134</v>
      </c>
      <c r="B230" s="126">
        <v>1547.42</v>
      </c>
      <c r="C230" s="126"/>
      <c r="D230" s="179"/>
      <c r="E230" s="63"/>
    </row>
    <row r="231" spans="1:9" ht="16.2" customHeight="1" x14ac:dyDescent="0.3">
      <c r="A231" s="62">
        <v>9014021136</v>
      </c>
      <c r="B231" s="126">
        <v>39246.76</v>
      </c>
      <c r="C231" s="126"/>
      <c r="D231" s="179"/>
      <c r="E231" s="63"/>
    </row>
    <row r="232" spans="1:9" ht="16.2" customHeight="1" x14ac:dyDescent="0.3">
      <c r="A232" s="62">
        <v>9014021135</v>
      </c>
      <c r="B232" s="126">
        <v>5251.91</v>
      </c>
      <c r="C232" s="126"/>
      <c r="D232" s="179"/>
      <c r="E232" s="63"/>
    </row>
    <row r="233" spans="1:9" ht="16.2" customHeight="1" x14ac:dyDescent="0.3">
      <c r="D233" s="39"/>
    </row>
    <row r="234" spans="1:9" ht="37.200000000000003" customHeight="1" x14ac:dyDescent="0.3">
      <c r="A234" s="105" t="s">
        <v>1809</v>
      </c>
      <c r="B234" s="106">
        <v>914.48</v>
      </c>
      <c r="C234" s="106"/>
      <c r="D234" s="213" t="s">
        <v>358</v>
      </c>
      <c r="E234" s="105" t="s">
        <v>337</v>
      </c>
    </row>
    <row r="235" spans="1:9" ht="16.2" customHeight="1" x14ac:dyDescent="0.3">
      <c r="D235" s="39"/>
    </row>
    <row r="236" spans="1:9" ht="16.2" customHeight="1" x14ac:dyDescent="0.3">
      <c r="D236" s="39" t="s">
        <v>2024</v>
      </c>
    </row>
    <row r="237" spans="1:9" ht="16.2" customHeight="1" x14ac:dyDescent="0.3">
      <c r="A237" s="156" t="s">
        <v>338</v>
      </c>
      <c r="B237" s="157">
        <f>B3-B182+B215</f>
        <v>169946492.59999999</v>
      </c>
      <c r="C237" s="157"/>
      <c r="D237" s="209">
        <f>B237/4.273</f>
        <v>39772172.384741403</v>
      </c>
      <c r="E237" s="132"/>
      <c r="F237" s="158"/>
      <c r="G237" s="16"/>
    </row>
    <row r="238" spans="1:9" ht="16.2" customHeight="1" x14ac:dyDescent="0.3">
      <c r="A238" s="156" t="s">
        <v>339</v>
      </c>
      <c r="B238" s="157">
        <f>B4-B7+B134</f>
        <v>164773789.97999904</v>
      </c>
      <c r="C238" s="157"/>
      <c r="D238" s="209"/>
      <c r="E238" s="159" t="s">
        <v>340</v>
      </c>
      <c r="F238" s="16" t="s">
        <v>341</v>
      </c>
      <c r="G238" s="46" t="s">
        <v>342</v>
      </c>
      <c r="H238" s="46"/>
      <c r="I238" s="46"/>
    </row>
    <row r="239" spans="1:9" ht="16.2" customHeight="1" x14ac:dyDescent="0.3">
      <c r="A239" s="119" t="s">
        <v>343</v>
      </c>
      <c r="B239" s="120"/>
      <c r="C239" s="120"/>
      <c r="D239" s="209"/>
      <c r="E239" s="159"/>
      <c r="F239" s="30"/>
      <c r="G239" s="4" t="s">
        <v>344</v>
      </c>
    </row>
    <row r="240" spans="1:9" ht="16.2" customHeight="1" x14ac:dyDescent="0.3">
      <c r="A240" s="119" t="s">
        <v>345</v>
      </c>
      <c r="B240" s="120"/>
      <c r="C240" s="120"/>
      <c r="D240" s="209"/>
      <c r="E240" s="159"/>
      <c r="F240" s="16"/>
      <c r="G240" s="4" t="s">
        <v>346</v>
      </c>
    </row>
    <row r="241" spans="1:7" ht="16.2" customHeight="1" x14ac:dyDescent="0.3">
      <c r="A241" s="156" t="s">
        <v>347</v>
      </c>
      <c r="B241" s="157">
        <f>B237-B238</f>
        <v>5172702.6200009584</v>
      </c>
      <c r="C241" s="157"/>
      <c r="D241" s="209"/>
      <c r="E241" s="160">
        <f>ROUND(B241*E238,0)</f>
        <v>982813</v>
      </c>
      <c r="F241" s="16"/>
    </row>
    <row r="242" spans="1:7" ht="16.2" customHeight="1" x14ac:dyDescent="0.3">
      <c r="A242" s="156" t="s">
        <v>348</v>
      </c>
      <c r="B242" s="157">
        <f>IF(B241&gt;0,ROUND(B241,0),0)</f>
        <v>5172703</v>
      </c>
      <c r="C242" s="157"/>
      <c r="D242" s="209"/>
      <c r="E242" s="161"/>
      <c r="F242" s="16"/>
      <c r="G242" s="4" t="s">
        <v>349</v>
      </c>
    </row>
    <row r="243" spans="1:7" ht="16.2" customHeight="1" x14ac:dyDescent="0.3">
      <c r="A243" s="118" t="s">
        <v>350</v>
      </c>
      <c r="B243" s="153">
        <f>ROUND(B242*19%,0)</f>
        <v>982814</v>
      </c>
      <c r="C243" s="153"/>
      <c r="D243" s="207"/>
      <c r="E243" s="162" t="s">
        <v>351</v>
      </c>
      <c r="F243" s="119" t="s">
        <v>352</v>
      </c>
    </row>
    <row r="244" spans="1:7" ht="16.2" customHeight="1" x14ac:dyDescent="0.3">
      <c r="A244" s="4" t="s">
        <v>353</v>
      </c>
      <c r="B244" s="54">
        <v>1030588</v>
      </c>
      <c r="C244" s="54"/>
      <c r="D244" s="207"/>
      <c r="E244" s="163"/>
      <c r="F244" s="158"/>
      <c r="G244" s="164"/>
    </row>
    <row r="245" spans="1:7" ht="16.2" customHeight="1" x14ac:dyDescent="0.3">
      <c r="A245" s="4" t="s">
        <v>1925</v>
      </c>
      <c r="B245" s="16">
        <f>B243-B244</f>
        <v>-47774</v>
      </c>
      <c r="C245" s="16"/>
      <c r="D245" s="207"/>
      <c r="E245" s="37"/>
      <c r="F245" s="158"/>
      <c r="G245" s="165"/>
    </row>
    <row r="246" spans="1:7" ht="16.2" customHeight="1" x14ac:dyDescent="0.3">
      <c r="A246" s="4" t="s">
        <v>745</v>
      </c>
      <c r="B246" s="16">
        <f>B243-B244-B245</f>
        <v>0</v>
      </c>
      <c r="C246" s="16"/>
      <c r="D246" s="207"/>
      <c r="E246" s="37"/>
      <c r="F246" s="158"/>
      <c r="G246" s="165"/>
    </row>
    <row r="247" spans="1:7" ht="16.2" customHeight="1" x14ac:dyDescent="0.3">
      <c r="D247" s="39"/>
    </row>
    <row r="248" spans="1:7" ht="16.2" customHeight="1" x14ac:dyDescent="0.3">
      <c r="A248" s="10" t="s">
        <v>1843</v>
      </c>
      <c r="B248" s="32">
        <f>1053761-133631+30051</f>
        <v>950181</v>
      </c>
      <c r="C248" s="331"/>
      <c r="D248" s="210"/>
    </row>
    <row r="249" spans="1:7" ht="16.2" customHeight="1" x14ac:dyDescent="0.3">
      <c r="A249" s="10" t="s">
        <v>1842</v>
      </c>
      <c r="B249" s="32">
        <v>133631</v>
      </c>
      <c r="C249" s="331"/>
      <c r="D249" s="210"/>
    </row>
    <row r="250" spans="1:7" ht="16.2" customHeight="1" x14ac:dyDescent="0.3">
      <c r="A250" s="75" t="s">
        <v>354</v>
      </c>
      <c r="B250" s="84">
        <f>B243-B248-B249</f>
        <v>-100998</v>
      </c>
      <c r="C250" s="319"/>
      <c r="D250" s="210"/>
    </row>
    <row r="251" spans="1:7" ht="16.2" customHeight="1" x14ac:dyDescent="0.3">
      <c r="D251" s="39"/>
    </row>
    <row r="252" spans="1:7" ht="16.2" customHeight="1" x14ac:dyDescent="0.3">
      <c r="D252" s="39"/>
    </row>
    <row r="253" spans="1:7" ht="16.2" customHeight="1" x14ac:dyDescent="0.3">
      <c r="A253" s="4" t="s">
        <v>427</v>
      </c>
      <c r="B253" s="16">
        <f>B10+B20+B33+B60+B62+B68+B77+B102+B103+B109+B115+B116+B118+B120+B124+B125+B126+B130+B131-B137-B138-B139-B140-B141-B142-B145-B146-B164-B165-B168-B170-B172-B173-B174-B175-G118-G119-G117+B111+B119</f>
        <v>-4311712.8800000213</v>
      </c>
      <c r="C253" s="16"/>
      <c r="D253" s="207"/>
      <c r="E253" s="52">
        <f>E254+E255+E256+E257+E258+E259+E260+E261+E262+E263+E264</f>
        <v>19707831.620000001</v>
      </c>
      <c r="F253" s="516" t="s">
        <v>512</v>
      </c>
    </row>
    <row r="254" spans="1:7" ht="16.2" customHeight="1" x14ac:dyDescent="0.3">
      <c r="A254" s="4" t="s">
        <v>428</v>
      </c>
      <c r="B254" s="16">
        <f>B185+B195+B196+B198+B199+B201+B204+B205+B206+B208+B209-B217-B218-B219+B221-B224-B234+B186</f>
        <v>-2397229.4900000002</v>
      </c>
      <c r="C254" s="16"/>
      <c r="E254" s="60"/>
      <c r="F254" s="312" t="s">
        <v>511</v>
      </c>
    </row>
    <row r="255" spans="1:7" ht="16.2" customHeight="1" x14ac:dyDescent="0.3">
      <c r="B255" s="16">
        <f>B253-B254</f>
        <v>-1914483.3900000211</v>
      </c>
      <c r="C255" s="16"/>
      <c r="D255" s="207">
        <f>-'podatek odroczony'!C99-'cit 12-2024'!J69-'cit 12-2024'!J70+'podatek odroczony'!E41-E253</f>
        <v>1914483.3900000267</v>
      </c>
      <c r="E255" s="60"/>
      <c r="F255" s="311" t="s">
        <v>514</v>
      </c>
    </row>
    <row r="256" spans="1:7" ht="16.2" customHeight="1" x14ac:dyDescent="0.3">
      <c r="D256" s="30">
        <f>D255+B255</f>
        <v>5.5879354476928711E-9</v>
      </c>
      <c r="E256" s="60"/>
      <c r="F256" s="311" t="s">
        <v>513</v>
      </c>
    </row>
    <row r="257" spans="1:8" ht="16.2" customHeight="1" x14ac:dyDescent="0.3">
      <c r="E257" s="60">
        <f>'podatek odroczony'!D24</f>
        <v>0</v>
      </c>
      <c r="F257" s="4" t="s">
        <v>1714</v>
      </c>
    </row>
    <row r="258" spans="1:8" ht="16.2" customHeight="1" x14ac:dyDescent="0.3">
      <c r="A258" s="16" t="s">
        <v>609</v>
      </c>
      <c r="B258" s="16">
        <f>B8-B180</f>
        <v>789842.52999999933</v>
      </c>
      <c r="C258" s="16"/>
      <c r="E258" s="60"/>
      <c r="F258" s="4" t="s">
        <v>661</v>
      </c>
    </row>
    <row r="259" spans="1:8" ht="16.2" customHeight="1" x14ac:dyDescent="0.3">
      <c r="A259" s="313" t="s">
        <v>610</v>
      </c>
      <c r="B259" s="313">
        <f>-(B180-(B8-B12))</f>
        <v>786270.28999999957</v>
      </c>
      <c r="C259" s="313"/>
      <c r="E259" s="49">
        <f>'podatek odroczony'!D7+B111</f>
        <v>-7938.9399999999441</v>
      </c>
      <c r="F259" s="4" t="s">
        <v>1718</v>
      </c>
    </row>
    <row r="260" spans="1:8" ht="16.2" customHeight="1" x14ac:dyDescent="0.3">
      <c r="A260" s="4" t="s">
        <v>611</v>
      </c>
      <c r="B260" s="16">
        <f>'podatek odroczony'!E68-'podatek odroczony'!E4</f>
        <v>4162154.6500000004</v>
      </c>
      <c r="C260" s="16"/>
      <c r="E260" s="60"/>
      <c r="F260" s="4" t="s">
        <v>663</v>
      </c>
    </row>
    <row r="261" spans="1:8" ht="16.2" customHeight="1" x14ac:dyDescent="0.3">
      <c r="B261" s="60"/>
      <c r="C261" s="60"/>
      <c r="D261" s="262"/>
      <c r="E261" s="60"/>
      <c r="F261" s="4" t="s">
        <v>664</v>
      </c>
    </row>
    <row r="262" spans="1:8" ht="16.2" customHeight="1" x14ac:dyDescent="0.3">
      <c r="A262" s="148" t="s">
        <v>593</v>
      </c>
      <c r="B262" s="303"/>
      <c r="C262" s="303"/>
      <c r="D262" s="132"/>
      <c r="F262" s="4" t="s">
        <v>708</v>
      </c>
    </row>
    <row r="263" spans="1:8" ht="16.2" customHeight="1" x14ac:dyDescent="0.3">
      <c r="A263" s="304" t="s">
        <v>594</v>
      </c>
      <c r="B263" s="29"/>
      <c r="C263" s="330"/>
      <c r="D263" s="132"/>
      <c r="E263" s="49">
        <v>0.67</v>
      </c>
      <c r="F263" s="4" t="s">
        <v>1872</v>
      </c>
    </row>
    <row r="264" spans="1:8" ht="16.2" customHeight="1" x14ac:dyDescent="0.3">
      <c r="A264" s="11" t="s">
        <v>595</v>
      </c>
      <c r="B264" s="29">
        <f>B265+B267+B266</f>
        <v>952964</v>
      </c>
      <c r="C264" s="330"/>
      <c r="D264" s="132"/>
      <c r="E264" s="60">
        <v>19715769.890000001</v>
      </c>
      <c r="F264" s="4" t="s">
        <v>1985</v>
      </c>
      <c r="H264" s="4">
        <f>E264*19%</f>
        <v>3745996.2790999999</v>
      </c>
    </row>
    <row r="265" spans="1:8" ht="16.2" customHeight="1" x14ac:dyDescent="0.3">
      <c r="A265" s="11" t="s">
        <v>596</v>
      </c>
      <c r="B265" s="131">
        <f>B243</f>
        <v>982814</v>
      </c>
      <c r="C265" s="332"/>
      <c r="D265" s="132"/>
    </row>
    <row r="266" spans="1:8" ht="16.2" customHeight="1" x14ac:dyDescent="0.3">
      <c r="A266" s="305" t="s">
        <v>597</v>
      </c>
      <c r="B266" s="306">
        <f>-E244</f>
        <v>0</v>
      </c>
      <c r="C266" s="333"/>
      <c r="D266" s="132"/>
      <c r="F266" s="618" t="s">
        <v>757</v>
      </c>
      <c r="G266" s="618"/>
    </row>
    <row r="267" spans="1:8" ht="16.2" customHeight="1" x14ac:dyDescent="0.3">
      <c r="A267" s="11" t="s">
        <v>598</v>
      </c>
      <c r="B267" s="29">
        <v>-29850</v>
      </c>
      <c r="C267" s="330"/>
      <c r="D267" s="307" t="s">
        <v>599</v>
      </c>
      <c r="F267" s="304" t="s">
        <v>594</v>
      </c>
      <c r="G267" s="61"/>
    </row>
    <row r="268" spans="1:8" ht="16.2" customHeight="1" x14ac:dyDescent="0.3">
      <c r="A268" s="11" t="s">
        <v>600</v>
      </c>
      <c r="B268" s="32">
        <f>B269</f>
        <v>3969596.3899999992</v>
      </c>
      <c r="C268" s="331"/>
      <c r="D268" s="60">
        <f>-'podatek odroczony'!Q58+'podatek odroczony'!N58</f>
        <v>4575303.9999999944</v>
      </c>
      <c r="F268" s="457" t="s">
        <v>595</v>
      </c>
      <c r="G268" s="458">
        <f>G269+G271+G270</f>
        <v>-952964</v>
      </c>
    </row>
    <row r="269" spans="1:8" ht="16.2" customHeight="1" x14ac:dyDescent="0.3">
      <c r="A269" s="11" t="s">
        <v>601</v>
      </c>
      <c r="B269" s="32">
        <f>-'SAP FC Aktywo z tyt.odrocz.pod.'!C32+'SAP FC Rezerwa z tyt.odrocz.pod'!C26</f>
        <v>3969596.3899999992</v>
      </c>
      <c r="C269" s="331"/>
      <c r="D269" s="307" t="s">
        <v>602</v>
      </c>
      <c r="F269" s="11" t="s">
        <v>596</v>
      </c>
      <c r="G269" s="261">
        <f>-B265</f>
        <v>-982814</v>
      </c>
    </row>
    <row r="270" spans="1:8" ht="16.2" customHeight="1" x14ac:dyDescent="0.3">
      <c r="A270" s="62" t="s">
        <v>603</v>
      </c>
      <c r="B270" s="29">
        <f>B264+B268</f>
        <v>4922560.3899999987</v>
      </c>
      <c r="C270" s="330"/>
      <c r="D270" s="60">
        <f>'podatek odroczony'!Q93-'podatek odroczony'!N93</f>
        <v>-571379.40000000037</v>
      </c>
      <c r="E270" s="50" t="s">
        <v>755</v>
      </c>
      <c r="F270" s="305" t="s">
        <v>597</v>
      </c>
      <c r="G270" s="459">
        <f>-H247</f>
        <v>0</v>
      </c>
    </row>
    <row r="271" spans="1:8" ht="16.2" customHeight="1" x14ac:dyDescent="0.3">
      <c r="A271" s="66" t="s">
        <v>604</v>
      </c>
      <c r="B271" s="131">
        <f>B264+B269</f>
        <v>4922560.3899999987</v>
      </c>
      <c r="C271" s="332"/>
      <c r="D271" s="40">
        <f>-D270-D268</f>
        <v>-4003924.599999994</v>
      </c>
      <c r="E271" s="158">
        <f>'podatek odroczony'!Q13-'podatek odroczony'!N13+'podatek odroczony'!Q14-'podatek odroczony'!N14</f>
        <v>-34328.210000000021</v>
      </c>
      <c r="F271" s="11" t="s">
        <v>598</v>
      </c>
      <c r="G271" s="61">
        <f>-B267</f>
        <v>29850</v>
      </c>
    </row>
    <row r="272" spans="1:8" ht="16.2" customHeight="1" x14ac:dyDescent="0.3">
      <c r="D272" s="39"/>
      <c r="E272" s="456"/>
      <c r="F272" s="457" t="s">
        <v>600</v>
      </c>
      <c r="G272" s="458">
        <f>G273+G275</f>
        <v>-4003924.599999994</v>
      </c>
    </row>
    <row r="273" spans="1:13" ht="16.2" customHeight="1" x14ac:dyDescent="0.3">
      <c r="D273" s="207"/>
      <c r="F273" s="11" t="s">
        <v>601</v>
      </c>
      <c r="G273" s="261">
        <f>-B269</f>
        <v>-3969596.3899999992</v>
      </c>
    </row>
    <row r="274" spans="1:13" ht="16.2" customHeight="1" x14ac:dyDescent="0.3">
      <c r="A274" s="263" t="s">
        <v>515</v>
      </c>
      <c r="B274" s="29"/>
      <c r="C274" s="330"/>
      <c r="D274" s="132"/>
      <c r="F274" s="4" t="s">
        <v>758</v>
      </c>
      <c r="H274" s="4" t="s">
        <v>516</v>
      </c>
    </row>
    <row r="275" spans="1:13" ht="16.2" customHeight="1" x14ac:dyDescent="0.3">
      <c r="A275" s="264" t="s">
        <v>517</v>
      </c>
      <c r="B275" s="265">
        <f>B5</f>
        <v>5209476.4500009716</v>
      </c>
      <c r="C275" s="334"/>
      <c r="D275" s="60"/>
      <c r="E275" s="158"/>
      <c r="F275" s="4" t="s">
        <v>759</v>
      </c>
      <c r="G275" s="60">
        <f>(B269+D271)</f>
        <v>-34328.20999999484</v>
      </c>
      <c r="H275" s="4" t="s">
        <v>516</v>
      </c>
    </row>
    <row r="276" spans="1:13" ht="16.2" customHeight="1" x14ac:dyDescent="0.3">
      <c r="A276" s="62" t="s">
        <v>518</v>
      </c>
      <c r="B276" s="29"/>
      <c r="C276" s="330"/>
      <c r="D276" s="60"/>
      <c r="E276" s="158"/>
      <c r="F276" s="460" t="s">
        <v>603</v>
      </c>
      <c r="G276" s="458">
        <f>G268+G272</f>
        <v>-4956888.599999994</v>
      </c>
      <c r="H276" s="4" t="s">
        <v>516</v>
      </c>
    </row>
    <row r="277" spans="1:13" ht="16.2" customHeight="1" x14ac:dyDescent="0.3">
      <c r="A277" s="264" t="s">
        <v>519</v>
      </c>
      <c r="B277" s="265">
        <f>B276+B275</f>
        <v>5209476.4500009716</v>
      </c>
      <c r="C277" s="334"/>
      <c r="D277" s="60"/>
      <c r="E277" s="158"/>
      <c r="F277" s="9"/>
      <c r="G277" s="261"/>
      <c r="H277" s="4" t="s">
        <v>516</v>
      </c>
    </row>
    <row r="278" spans="1:13" ht="16.2" customHeight="1" x14ac:dyDescent="0.3">
      <c r="A278" s="62"/>
      <c r="B278" s="29"/>
      <c r="C278" s="330"/>
      <c r="D278" s="60"/>
      <c r="E278" s="158"/>
    </row>
    <row r="279" spans="1:13" ht="16.2" customHeight="1" x14ac:dyDescent="0.3">
      <c r="A279" s="264" t="s">
        <v>520</v>
      </c>
      <c r="B279" s="265">
        <f>ROUND(B277*19%,0)</f>
        <v>989801</v>
      </c>
      <c r="C279" s="265"/>
      <c r="D279" s="266">
        <f>B279</f>
        <v>989801</v>
      </c>
      <c r="E279" s="267"/>
    </row>
    <row r="280" spans="1:13" ht="16.2" customHeight="1" x14ac:dyDescent="0.3">
      <c r="A280" s="183" t="s">
        <v>521</v>
      </c>
      <c r="B280" s="301">
        <f>B267</f>
        <v>-29850</v>
      </c>
      <c r="C280" s="301"/>
      <c r="D280" s="217"/>
      <c r="E280" s="46" t="s">
        <v>522</v>
      </c>
    </row>
    <row r="281" spans="1:13" ht="16.2" customHeight="1" x14ac:dyDescent="0.3">
      <c r="A281" s="264" t="s">
        <v>523</v>
      </c>
      <c r="B281" s="265">
        <f>SUM(B282:B286)</f>
        <v>259303.74000000002</v>
      </c>
      <c r="C281" s="265"/>
      <c r="D281" s="265">
        <f>SUM(D282:D286)</f>
        <v>1364756.4999999998</v>
      </c>
      <c r="E281" s="308"/>
    </row>
    <row r="282" spans="1:13" ht="16.2" customHeight="1" x14ac:dyDescent="0.3">
      <c r="A282" s="62" t="s">
        <v>524</v>
      </c>
      <c r="B282" s="29">
        <f>ROUND(D282*19%,2)</f>
        <v>0</v>
      </c>
      <c r="C282" s="29"/>
      <c r="D282" s="29"/>
      <c r="E282" s="282"/>
    </row>
    <row r="283" spans="1:13" ht="16.2" customHeight="1" thickBot="1" x14ac:dyDescent="0.35">
      <c r="A283" s="268" t="s">
        <v>525</v>
      </c>
      <c r="B283" s="29">
        <f>ROUND(D283*19%,2)</f>
        <v>678.73</v>
      </c>
      <c r="C283" s="29"/>
      <c r="D283" s="29">
        <f>B12</f>
        <v>3572.2399999999898</v>
      </c>
      <c r="E283" s="282"/>
      <c r="F283" s="269" t="s">
        <v>526</v>
      </c>
      <c r="G283"/>
    </row>
    <row r="284" spans="1:13" ht="16.2" customHeight="1" x14ac:dyDescent="0.3">
      <c r="A284" s="268" t="s">
        <v>527</v>
      </c>
      <c r="B284" s="29">
        <f>ROUND(D284*19%,2)</f>
        <v>165253.45000000001</v>
      </c>
      <c r="C284" s="29"/>
      <c r="D284" s="29">
        <f>B45</f>
        <v>869755</v>
      </c>
      <c r="E284" s="282"/>
      <c r="F284" s="608"/>
      <c r="G284" s="270" t="s">
        <v>528</v>
      </c>
    </row>
    <row r="285" spans="1:13" ht="16.2" customHeight="1" thickBot="1" x14ac:dyDescent="0.35">
      <c r="A285" s="271" t="s">
        <v>529</v>
      </c>
      <c r="B285" s="29"/>
      <c r="C285" s="29"/>
      <c r="D285" s="29"/>
      <c r="E285" s="282"/>
      <c r="F285" s="609"/>
      <c r="G285" s="272">
        <f>B1</f>
        <v>45657</v>
      </c>
      <c r="I285" s="273"/>
      <c r="J285" s="274"/>
      <c r="K285" s="275"/>
      <c r="M285" s="16"/>
    </row>
    <row r="286" spans="1:13" ht="16.2" customHeight="1" x14ac:dyDescent="0.3">
      <c r="A286" s="271" t="s">
        <v>530</v>
      </c>
      <c r="B286" s="29">
        <f>ROUND(D286*19%,2)</f>
        <v>93371.56</v>
      </c>
      <c r="C286" s="29"/>
      <c r="D286" s="29">
        <f>D304</f>
        <v>491429.25999999978</v>
      </c>
      <c r="E286" s="282">
        <f>D286+28609.26</f>
        <v>520038.51999999979</v>
      </c>
      <c r="F286" s="276" t="s">
        <v>531</v>
      </c>
      <c r="G286" s="277">
        <f>B5</f>
        <v>5209476.4500009716</v>
      </c>
      <c r="I286" s="273"/>
      <c r="J286" s="274"/>
      <c r="K286" s="275"/>
      <c r="M286" s="16"/>
    </row>
    <row r="287" spans="1:13" ht="16.2" customHeight="1" x14ac:dyDescent="0.3">
      <c r="A287" s="264" t="s">
        <v>532</v>
      </c>
      <c r="B287" s="265">
        <f>SUM(B288:B291)</f>
        <v>3741437.23</v>
      </c>
      <c r="C287" s="265"/>
      <c r="D287" s="265">
        <f>SUM(D288:D291)</f>
        <v>19691774.859999999</v>
      </c>
      <c r="E287" s="308">
        <f>E286-322181.03</f>
        <v>197857.48999999976</v>
      </c>
      <c r="F287" s="278" t="s">
        <v>533</v>
      </c>
      <c r="G287" s="279">
        <f>ROUND(G286*19%,0)</f>
        <v>989801</v>
      </c>
      <c r="I287" s="273"/>
      <c r="J287" s="274"/>
      <c r="K287" s="275"/>
      <c r="M287" s="16"/>
    </row>
    <row r="288" spans="1:13" ht="16.2" customHeight="1" x14ac:dyDescent="0.3">
      <c r="A288" s="62" t="s">
        <v>534</v>
      </c>
      <c r="B288" s="29">
        <f>ROUND(D288*19%,2)</f>
        <v>0</v>
      </c>
      <c r="C288" s="29"/>
      <c r="D288" s="29"/>
      <c r="E288" s="282"/>
      <c r="F288" s="276" t="s">
        <v>535</v>
      </c>
      <c r="G288" s="280"/>
      <c r="I288" s="273"/>
      <c r="J288" s="274"/>
      <c r="K288" s="275"/>
      <c r="M288" s="16"/>
    </row>
    <row r="289" spans="1:20" ht="16.2" customHeight="1" x14ac:dyDescent="0.3">
      <c r="A289" s="62" t="s">
        <v>536</v>
      </c>
      <c r="B289" s="29">
        <f>ROUND(D289*19%,2)</f>
        <v>0</v>
      </c>
      <c r="C289" s="29"/>
      <c r="D289" s="29"/>
      <c r="E289" s="282"/>
      <c r="F289" s="278" t="s">
        <v>537</v>
      </c>
      <c r="G289" s="279">
        <f>B280</f>
        <v>-29850</v>
      </c>
      <c r="I289" s="273"/>
      <c r="J289" s="274"/>
      <c r="K289" s="275"/>
      <c r="M289" s="16"/>
    </row>
    <row r="290" spans="1:20" ht="16.2" customHeight="1" x14ac:dyDescent="0.3">
      <c r="A290" s="62" t="s">
        <v>538</v>
      </c>
      <c r="B290" s="423">
        <f>ROUND(D290*19%,2)</f>
        <v>3744488.01</v>
      </c>
      <c r="C290" s="423"/>
      <c r="D290" s="423">
        <f>E253</f>
        <v>19707831.620000001</v>
      </c>
      <c r="E290" s="282"/>
      <c r="F290" s="278" t="s">
        <v>539</v>
      </c>
      <c r="G290" s="279">
        <f>B287-B290</f>
        <v>-3050.7799999997951</v>
      </c>
      <c r="I290" s="273"/>
      <c r="J290" s="274"/>
      <c r="K290" s="275"/>
      <c r="M290" s="16"/>
    </row>
    <row r="291" spans="1:20" ht="16.2" customHeight="1" x14ac:dyDescent="0.3">
      <c r="A291" s="268" t="s">
        <v>540</v>
      </c>
      <c r="B291" s="29">
        <f>ROUND(D291*19%,2)</f>
        <v>-3050.78</v>
      </c>
      <c r="C291" s="29"/>
      <c r="D291" s="29">
        <f>-D346</f>
        <v>-16056.76</v>
      </c>
      <c r="E291" s="282"/>
      <c r="F291" s="278" t="s">
        <v>541</v>
      </c>
      <c r="G291" s="279">
        <f>B281+B292</f>
        <v>221172.16000000003</v>
      </c>
      <c r="I291" s="273"/>
      <c r="J291" s="274"/>
      <c r="K291" s="275"/>
      <c r="M291" s="16"/>
    </row>
    <row r="292" spans="1:20" ht="16.2" customHeight="1" x14ac:dyDescent="0.3">
      <c r="A292" s="264" t="s">
        <v>542</v>
      </c>
      <c r="B292" s="265">
        <f>B293+B294+B295</f>
        <v>-38131.58</v>
      </c>
      <c r="C292" s="265"/>
      <c r="D292" s="265">
        <f>D293+D294+D295</f>
        <v>-200692.52999999881</v>
      </c>
      <c r="E292" s="308"/>
      <c r="F292" s="278" t="s">
        <v>543</v>
      </c>
      <c r="G292" s="279">
        <f>B290</f>
        <v>3744488.01</v>
      </c>
      <c r="I292" s="273"/>
      <c r="J292" s="274"/>
      <c r="K292" s="275"/>
      <c r="M292" s="16"/>
    </row>
    <row r="293" spans="1:20" ht="16.2" customHeight="1" x14ac:dyDescent="0.3">
      <c r="A293" s="281" t="s">
        <v>544</v>
      </c>
      <c r="B293" s="29">
        <f>ROUND(D293*19%,2)</f>
        <v>-20626.64</v>
      </c>
      <c r="C293" s="29"/>
      <c r="D293" s="31">
        <f>D331</f>
        <v>-108561.25999999879</v>
      </c>
      <c r="E293" s="282">
        <f>D293-28609.26</f>
        <v>-137170.5199999988</v>
      </c>
      <c r="F293" s="276" t="s">
        <v>545</v>
      </c>
      <c r="G293" s="610">
        <f>SUM(G287:G292)</f>
        <v>4922560.3900000006</v>
      </c>
      <c r="H293" s="36"/>
      <c r="I293" s="283"/>
      <c r="J293" s="284"/>
      <c r="K293" s="285"/>
      <c r="L293" s="36"/>
      <c r="M293" s="286"/>
      <c r="N293" s="36"/>
      <c r="O293" s="36"/>
      <c r="P293" s="36"/>
      <c r="Q293" s="36"/>
      <c r="R293" s="36"/>
      <c r="S293" s="36"/>
      <c r="T293" s="36"/>
    </row>
    <row r="294" spans="1:20" ht="16.2" customHeight="1" x14ac:dyDescent="0.3">
      <c r="A294" s="281" t="s">
        <v>546</v>
      </c>
      <c r="B294" s="29">
        <f>ROUND(D294*19%,2)</f>
        <v>-17504.939999999999</v>
      </c>
      <c r="C294" s="29"/>
      <c r="D294" s="31">
        <f>D357-G189</f>
        <v>-92131.27</v>
      </c>
      <c r="E294" s="282"/>
      <c r="F294" s="276" t="s">
        <v>547</v>
      </c>
      <c r="G294" s="610"/>
      <c r="H294" s="36"/>
      <c r="I294" s="283"/>
      <c r="J294" s="284"/>
      <c r="K294" s="285"/>
      <c r="L294" s="36"/>
      <c r="M294" s="286"/>
      <c r="N294" s="36"/>
      <c r="O294" s="36"/>
      <c r="P294" s="36"/>
      <c r="Q294" s="36"/>
      <c r="R294" s="36"/>
      <c r="S294" s="36"/>
      <c r="T294" s="36"/>
    </row>
    <row r="295" spans="1:20" ht="16.2" customHeight="1" thickBot="1" x14ac:dyDescent="0.35">
      <c r="A295" s="281" t="s">
        <v>548</v>
      </c>
      <c r="B295" s="29"/>
      <c r="C295" s="29"/>
      <c r="D295" s="31"/>
      <c r="E295" s="282"/>
      <c r="F295" s="287" t="s">
        <v>549</v>
      </c>
      <c r="G295" s="288">
        <f>G293/G286</f>
        <v>0.94492420442731484</v>
      </c>
      <c r="H295" s="36"/>
      <c r="I295" s="283"/>
      <c r="J295" s="284"/>
      <c r="K295" s="285"/>
      <c r="L295" s="36"/>
      <c r="M295" s="286"/>
      <c r="N295" s="36"/>
      <c r="O295" s="36"/>
      <c r="P295" s="36"/>
      <c r="Q295" s="36"/>
      <c r="R295" s="36"/>
      <c r="S295" s="36"/>
      <c r="T295" s="36"/>
    </row>
    <row r="296" spans="1:20" ht="16.2" customHeight="1" thickTop="1" x14ac:dyDescent="0.3">
      <c r="A296" s="183" t="s">
        <v>550</v>
      </c>
      <c r="B296" s="29"/>
      <c r="C296" s="29"/>
      <c r="D296" s="29"/>
      <c r="E296" s="282"/>
      <c r="F296" s="276"/>
      <c r="G296" s="289">
        <f>G293+'[37]bilans, RZiS,przepływy,kapitały'!G28+'[37]bilans, RZiS,przepływy,kapitały'!G27</f>
        <v>4922560.3900000006</v>
      </c>
      <c r="I296" s="273"/>
      <c r="J296" s="274"/>
      <c r="K296" s="275"/>
      <c r="M296" s="16"/>
    </row>
    <row r="297" spans="1:20" ht="16.2" customHeight="1" x14ac:dyDescent="0.3">
      <c r="A297" s="264" t="s">
        <v>551</v>
      </c>
      <c r="B297" s="265">
        <f>B279+B281+B287+B292+B280</f>
        <v>4922560.3899999997</v>
      </c>
      <c r="C297" s="265"/>
      <c r="D297" s="265">
        <f>D279+B281+B287+B292+B280</f>
        <v>4922560.3899999997</v>
      </c>
      <c r="E297" s="308"/>
      <c r="F297" s="290"/>
      <c r="I297" s="273"/>
      <c r="J297" s="274"/>
      <c r="K297" s="275"/>
      <c r="M297" s="16"/>
    </row>
    <row r="298" spans="1:20" ht="16.2" customHeight="1" x14ac:dyDescent="0.3">
      <c r="A298" s="62" t="s">
        <v>552</v>
      </c>
      <c r="B298" s="29"/>
      <c r="C298" s="29"/>
      <c r="D298" s="29">
        <f>B271</f>
        <v>4922560.3899999987</v>
      </c>
      <c r="E298" s="16">
        <f>D297-D298</f>
        <v>0</v>
      </c>
      <c r="I298" s="273"/>
      <c r="J298" s="274"/>
      <c r="K298" s="275"/>
      <c r="M298" s="16"/>
    </row>
    <row r="299" spans="1:20" ht="16.2" customHeight="1" x14ac:dyDescent="0.3">
      <c r="A299" s="62" t="s">
        <v>553</v>
      </c>
      <c r="B299" s="29"/>
      <c r="C299" s="29"/>
      <c r="D299" s="29"/>
      <c r="E299" s="128"/>
      <c r="I299" s="273"/>
      <c r="J299" s="274"/>
      <c r="K299" s="275"/>
      <c r="M299" s="16"/>
    </row>
    <row r="300" spans="1:20" ht="16.2" customHeight="1" x14ac:dyDescent="0.3">
      <c r="A300" s="62"/>
      <c r="B300" s="29"/>
      <c r="C300" s="330"/>
      <c r="D300" s="60"/>
      <c r="E300" s="158"/>
      <c r="I300" s="273"/>
      <c r="J300" s="274"/>
      <c r="K300" s="275"/>
      <c r="M300" s="16"/>
    </row>
    <row r="301" spans="1:20" ht="16.2" customHeight="1" x14ac:dyDescent="0.3">
      <c r="A301" s="62" t="s">
        <v>554</v>
      </c>
      <c r="B301" s="131">
        <f>D299+D298-B297</f>
        <v>0</v>
      </c>
      <c r="C301" s="332"/>
      <c r="D301" s="45">
        <f>B301/19%</f>
        <v>0</v>
      </c>
      <c r="E301" s="291"/>
    </row>
    <row r="302" spans="1:20" ht="16.2" customHeight="1" x14ac:dyDescent="0.3">
      <c r="A302" s="62" t="s">
        <v>555</v>
      </c>
      <c r="B302" s="131"/>
      <c r="C302" s="332"/>
      <c r="D302" s="60"/>
      <c r="E302" s="158"/>
    </row>
    <row r="303" spans="1:20" ht="16.2" customHeight="1" x14ac:dyDescent="0.3">
      <c r="B303" s="16"/>
      <c r="C303" s="16"/>
      <c r="D303" s="60"/>
      <c r="E303" s="158"/>
    </row>
    <row r="304" spans="1:20" ht="16.2" customHeight="1" x14ac:dyDescent="0.3">
      <c r="A304" s="263" t="s">
        <v>556</v>
      </c>
      <c r="B304" s="292">
        <f>SUM(B305:B330)</f>
        <v>93371.579999999987</v>
      </c>
      <c r="C304" s="292"/>
      <c r="D304" s="293">
        <f>SUM(D305:D330)</f>
        <v>491429.25999999978</v>
      </c>
      <c r="E304" s="294">
        <f>D304+D334+D341</f>
        <v>508050.51999999979</v>
      </c>
      <c r="F304" s="60"/>
      <c r="G304" s="16"/>
    </row>
    <row r="305" spans="1:7" ht="16.2" customHeight="1" x14ac:dyDescent="0.3">
      <c r="A305" s="62" t="s">
        <v>557</v>
      </c>
      <c r="B305" s="31">
        <f t="shared" ref="B305:B330" si="3">ROUND(D305*19%,2)</f>
        <v>523.82000000000005</v>
      </c>
      <c r="C305" s="31"/>
      <c r="D305" s="29">
        <f>B53+B97</f>
        <v>2756.96</v>
      </c>
      <c r="E305" s="294"/>
      <c r="G305" s="16"/>
    </row>
    <row r="306" spans="1:7" ht="16.2" customHeight="1" x14ac:dyDescent="0.3">
      <c r="A306" s="62" t="s">
        <v>558</v>
      </c>
      <c r="B306" s="295">
        <f t="shared" si="3"/>
        <v>6807.49</v>
      </c>
      <c r="C306" s="295"/>
      <c r="D306" s="29">
        <f>B100</f>
        <v>35828.879999999997</v>
      </c>
      <c r="E306" s="294"/>
      <c r="F306" s="4" t="s">
        <v>559</v>
      </c>
      <c r="G306" s="16">
        <f>B315+B327</f>
        <v>623.09</v>
      </c>
    </row>
    <row r="307" spans="1:7" ht="16.2" customHeight="1" x14ac:dyDescent="0.3">
      <c r="A307" s="62" t="s">
        <v>560</v>
      </c>
      <c r="B307" s="31">
        <f t="shared" si="3"/>
        <v>2915.44</v>
      </c>
      <c r="C307" s="31"/>
      <c r="D307" s="29">
        <f>B44</f>
        <v>15344.41</v>
      </c>
      <c r="E307" s="294"/>
      <c r="F307" s="4" t="s">
        <v>561</v>
      </c>
      <c r="G307" s="16">
        <f>B306</f>
        <v>6807.49</v>
      </c>
    </row>
    <row r="308" spans="1:7" ht="16.2" customHeight="1" x14ac:dyDescent="0.3">
      <c r="A308" s="452" t="s">
        <v>562</v>
      </c>
      <c r="B308" s="31">
        <f t="shared" si="3"/>
        <v>0</v>
      </c>
      <c r="C308" s="31"/>
      <c r="D308" s="29"/>
      <c r="E308" s="294"/>
      <c r="F308" s="4" t="s">
        <v>563</v>
      </c>
      <c r="G308" s="16">
        <f>B310</f>
        <v>2316.91</v>
      </c>
    </row>
    <row r="309" spans="1:7" ht="16.2" customHeight="1" x14ac:dyDescent="0.3">
      <c r="A309" s="62" t="s">
        <v>564</v>
      </c>
      <c r="B309" s="31">
        <f t="shared" si="3"/>
        <v>-13149.9</v>
      </c>
      <c r="C309" s="31"/>
      <c r="D309" s="29">
        <f>B41+B42+B43</f>
        <v>-69210.02</v>
      </c>
      <c r="E309" s="294"/>
      <c r="F309" s="4" t="s">
        <v>565</v>
      </c>
      <c r="G309" s="16">
        <f>B314</f>
        <v>0</v>
      </c>
    </row>
    <row r="310" spans="1:7" ht="16.2" customHeight="1" x14ac:dyDescent="0.3">
      <c r="A310" s="62" t="s">
        <v>566</v>
      </c>
      <c r="B310" s="295">
        <f t="shared" si="3"/>
        <v>2316.91</v>
      </c>
      <c r="C310" s="295"/>
      <c r="D310" s="29">
        <f>B56+B57+B54</f>
        <v>12194.25</v>
      </c>
      <c r="E310" s="294"/>
      <c r="F310" s="4" t="s">
        <v>666</v>
      </c>
      <c r="G310" s="16">
        <f>B321</f>
        <v>80921.350000000006</v>
      </c>
    </row>
    <row r="311" spans="1:7" ht="16.2" customHeight="1" x14ac:dyDescent="0.3">
      <c r="A311" s="62" t="s">
        <v>613</v>
      </c>
      <c r="B311" s="295">
        <f t="shared" si="3"/>
        <v>1162.1300000000001</v>
      </c>
      <c r="C311" s="295"/>
      <c r="D311" s="29">
        <f>-B178+B96+B95</f>
        <v>6116.45</v>
      </c>
      <c r="E311" s="294"/>
      <c r="F311" s="4" t="s">
        <v>200</v>
      </c>
      <c r="G311" s="16">
        <f>B330</f>
        <v>269.18</v>
      </c>
    </row>
    <row r="312" spans="1:7" ht="16.2" customHeight="1" x14ac:dyDescent="0.3">
      <c r="A312" s="62" t="s">
        <v>568</v>
      </c>
      <c r="B312" s="31">
        <f t="shared" si="3"/>
        <v>2285.0300000000002</v>
      </c>
      <c r="C312" s="31"/>
      <c r="D312" s="29">
        <f>B64+B65+B67</f>
        <v>12026.45</v>
      </c>
      <c r="E312" s="294"/>
      <c r="F312" s="4" t="s">
        <v>567</v>
      </c>
      <c r="G312" s="16">
        <f>B304-G305-G307-G308-G306-G309-G310-G311</f>
        <v>2433.5599999999763</v>
      </c>
    </row>
    <row r="313" spans="1:7" ht="16.2" customHeight="1" x14ac:dyDescent="0.3">
      <c r="A313" s="62" t="s">
        <v>569</v>
      </c>
      <c r="B313" s="31">
        <f t="shared" si="3"/>
        <v>278.37</v>
      </c>
      <c r="C313" s="31"/>
      <c r="D313" s="29">
        <f>B72+B73+B74+B75</f>
        <v>1465.09</v>
      </c>
      <c r="E313" s="294"/>
      <c r="F313" s="148" t="s">
        <v>242</v>
      </c>
      <c r="G313" s="149">
        <f>G312+G308+G307+G305+G306+G309+G310+G311</f>
        <v>93371.579999999973</v>
      </c>
    </row>
    <row r="314" spans="1:7" ht="16.2" customHeight="1" x14ac:dyDescent="0.3">
      <c r="A314" s="62" t="s">
        <v>570</v>
      </c>
      <c r="B314" s="31">
        <f t="shared" si="3"/>
        <v>0</v>
      </c>
      <c r="C314" s="31"/>
      <c r="D314" s="31">
        <f>B69+B70</f>
        <v>0</v>
      </c>
      <c r="E314" s="294"/>
      <c r="G314" s="16"/>
    </row>
    <row r="315" spans="1:7" ht="16.2" customHeight="1" x14ac:dyDescent="0.3">
      <c r="A315" s="62" t="s">
        <v>270</v>
      </c>
      <c r="B315" s="295">
        <f t="shared" si="3"/>
        <v>623.09</v>
      </c>
      <c r="C315" s="295"/>
      <c r="D315" s="29">
        <f>B117</f>
        <v>3279.4099999999899</v>
      </c>
      <c r="E315" s="294">
        <f>D315+D334</f>
        <v>21509.21999999999</v>
      </c>
    </row>
    <row r="316" spans="1:7" ht="16.2" customHeight="1" x14ac:dyDescent="0.3">
      <c r="A316" s="62" t="s">
        <v>571</v>
      </c>
      <c r="B316" s="31">
        <f t="shared" si="3"/>
        <v>5964.7</v>
      </c>
      <c r="C316" s="31"/>
      <c r="D316" s="29">
        <f>B47+B48+B49+B50+B51</f>
        <v>31393.1499999999</v>
      </c>
      <c r="E316" s="294"/>
      <c r="G316" s="16"/>
    </row>
    <row r="317" spans="1:7" ht="16.2" customHeight="1" x14ac:dyDescent="0.3">
      <c r="A317" s="62" t="s">
        <v>572</v>
      </c>
      <c r="B317" s="31">
        <f t="shared" si="3"/>
        <v>0</v>
      </c>
      <c r="C317" s="31"/>
      <c r="D317" s="29"/>
      <c r="E317" s="294"/>
      <c r="G317" s="16"/>
    </row>
    <row r="318" spans="1:7" ht="16.2" customHeight="1" x14ac:dyDescent="0.3">
      <c r="A318" s="62" t="s">
        <v>615</v>
      </c>
      <c r="B318" s="31">
        <f t="shared" si="3"/>
        <v>0</v>
      </c>
      <c r="C318" s="31"/>
      <c r="D318" s="29">
        <f>B58</f>
        <v>0</v>
      </c>
      <c r="E318" s="294"/>
      <c r="G318" s="16"/>
    </row>
    <row r="319" spans="1:7" ht="16.2" customHeight="1" x14ac:dyDescent="0.3">
      <c r="A319" s="62" t="s">
        <v>690</v>
      </c>
      <c r="B319" s="31">
        <f t="shared" si="3"/>
        <v>0</v>
      </c>
      <c r="C319" s="31"/>
      <c r="D319" s="29">
        <f>B66</f>
        <v>0</v>
      </c>
      <c r="E319" s="294"/>
      <c r="G319" s="16"/>
    </row>
    <row r="320" spans="1:7" ht="16.2" customHeight="1" x14ac:dyDescent="0.3">
      <c r="A320" s="62" t="s">
        <v>135</v>
      </c>
      <c r="B320" s="31">
        <f t="shared" si="3"/>
        <v>0</v>
      </c>
      <c r="C320" s="31"/>
      <c r="D320" s="29">
        <f>B23</f>
        <v>0</v>
      </c>
      <c r="E320" s="294"/>
      <c r="G320" s="16"/>
    </row>
    <row r="321" spans="1:7" ht="16.2" customHeight="1" x14ac:dyDescent="0.3">
      <c r="A321" s="62" t="s">
        <v>573</v>
      </c>
      <c r="B321" s="295">
        <f t="shared" si="3"/>
        <v>80921.350000000006</v>
      </c>
      <c r="C321" s="295"/>
      <c r="D321" s="29">
        <f>B22+B24+B26+B27+B29+B30+B31+B21+B25+B28</f>
        <v>425901.85999999993</v>
      </c>
      <c r="E321" s="294"/>
      <c r="G321" s="16"/>
    </row>
    <row r="322" spans="1:7" ht="16.2" customHeight="1" x14ac:dyDescent="0.3">
      <c r="A322" s="62" t="s">
        <v>574</v>
      </c>
      <c r="B322" s="31">
        <f t="shared" si="3"/>
        <v>2410.34</v>
      </c>
      <c r="C322" s="31"/>
      <c r="D322" s="29">
        <f>B55</f>
        <v>12686</v>
      </c>
      <c r="E322" s="294"/>
      <c r="G322" s="16"/>
    </row>
    <row r="323" spans="1:7" ht="16.2" customHeight="1" x14ac:dyDescent="0.3">
      <c r="A323" s="62" t="s">
        <v>750</v>
      </c>
      <c r="B323" s="31">
        <f t="shared" si="3"/>
        <v>0</v>
      </c>
      <c r="C323" s="31"/>
      <c r="D323" s="29">
        <f>B122+B123</f>
        <v>0</v>
      </c>
      <c r="E323" s="294"/>
      <c r="G323" s="16"/>
    </row>
    <row r="324" spans="1:7" ht="16.2" customHeight="1" x14ac:dyDescent="0.3">
      <c r="A324" s="62" t="s">
        <v>575</v>
      </c>
      <c r="B324" s="31">
        <f t="shared" si="3"/>
        <v>38.53</v>
      </c>
      <c r="C324" s="31"/>
      <c r="D324" s="29">
        <f>B15+B16+B17+B18+B19</f>
        <v>202.8</v>
      </c>
      <c r="E324" s="294"/>
      <c r="G324" s="16"/>
    </row>
    <row r="325" spans="1:7" ht="16.2" customHeight="1" x14ac:dyDescent="0.3">
      <c r="A325" s="62" t="s">
        <v>1783</v>
      </c>
      <c r="B325" s="31">
        <f t="shared" si="3"/>
        <v>4.5599999999999996</v>
      </c>
      <c r="C325" s="31"/>
      <c r="D325" s="29">
        <f>B46</f>
        <v>24</v>
      </c>
      <c r="E325" s="294"/>
      <c r="G325" s="16"/>
    </row>
    <row r="326" spans="1:7" ht="16.2" customHeight="1" x14ac:dyDescent="0.3">
      <c r="A326" s="62" t="s">
        <v>343</v>
      </c>
      <c r="B326" s="295">
        <f t="shared" si="3"/>
        <v>0</v>
      </c>
      <c r="C326" s="295"/>
      <c r="D326" s="29"/>
      <c r="E326" s="294"/>
      <c r="G326" s="16"/>
    </row>
    <row r="327" spans="1:7" ht="16.2" customHeight="1" x14ac:dyDescent="0.3">
      <c r="A327" s="62" t="s">
        <v>345</v>
      </c>
      <c r="B327" s="295">
        <f t="shared" si="3"/>
        <v>0</v>
      </c>
      <c r="C327" s="295"/>
      <c r="D327" s="29"/>
      <c r="E327" s="294"/>
      <c r="G327" s="16"/>
    </row>
    <row r="328" spans="1:7" ht="16.2" customHeight="1" x14ac:dyDescent="0.3">
      <c r="A328" s="62" t="s">
        <v>660</v>
      </c>
      <c r="B328" s="295">
        <f t="shared" si="3"/>
        <v>0</v>
      </c>
      <c r="C328" s="295"/>
      <c r="D328" s="29"/>
      <c r="E328" s="294"/>
      <c r="G328" s="16"/>
    </row>
    <row r="329" spans="1:7" ht="16.2" customHeight="1" x14ac:dyDescent="0.3">
      <c r="A329" s="62" t="s">
        <v>576</v>
      </c>
      <c r="B329" s="31">
        <f t="shared" si="3"/>
        <v>0.54</v>
      </c>
      <c r="C329" s="31"/>
      <c r="D329" s="131">
        <v>2.84</v>
      </c>
      <c r="E329" s="294"/>
      <c r="G329" s="16"/>
    </row>
    <row r="330" spans="1:7" ht="16.2" customHeight="1" x14ac:dyDescent="0.3">
      <c r="A330" s="4" t="s">
        <v>200</v>
      </c>
      <c r="B330" s="31">
        <f t="shared" si="3"/>
        <v>269.18</v>
      </c>
      <c r="C330" s="31"/>
      <c r="D330" s="261">
        <f>B71</f>
        <v>1416.73</v>
      </c>
      <c r="E330" s="294"/>
      <c r="F330" s="16"/>
      <c r="G330" s="16"/>
    </row>
    <row r="331" spans="1:7" ht="16.2" customHeight="1" x14ac:dyDescent="0.3">
      <c r="A331" s="296" t="s">
        <v>577</v>
      </c>
      <c r="B331" s="292">
        <f>ROUND(D331*19%,2)</f>
        <v>-20626.64</v>
      </c>
      <c r="C331" s="292"/>
      <c r="D331" s="297">
        <f>SUM(D332:D344)</f>
        <v>-108561.25999999879</v>
      </c>
      <c r="E331" s="294"/>
      <c r="G331" s="16"/>
    </row>
    <row r="332" spans="1:7" ht="16.2" customHeight="1" x14ac:dyDescent="0.3">
      <c r="A332" s="281" t="s">
        <v>578</v>
      </c>
      <c r="B332" s="31">
        <f>ROUND(D332*19%,2)</f>
        <v>-5862.49</v>
      </c>
      <c r="C332" s="31"/>
      <c r="D332" s="29">
        <f>-B168</f>
        <v>-30855.22</v>
      </c>
      <c r="E332" s="294"/>
      <c r="G332" s="16"/>
    </row>
    <row r="333" spans="1:7" ht="21.6" customHeight="1" x14ac:dyDescent="0.3">
      <c r="A333" s="62" t="s">
        <v>748</v>
      </c>
      <c r="B333" s="31">
        <f>ROUND(D333*19%,2)</f>
        <v>2398.83</v>
      </c>
      <c r="C333" s="31"/>
      <c r="D333" s="29">
        <f>'podatek odroczony'!D32</f>
        <v>12625.410000001022</v>
      </c>
      <c r="E333" s="294"/>
      <c r="G333" s="16"/>
    </row>
    <row r="334" spans="1:7" ht="16.2" customHeight="1" x14ac:dyDescent="0.3">
      <c r="A334" s="62" t="s">
        <v>612</v>
      </c>
      <c r="B334" s="31">
        <f>ROUND(D334*19%,2)</f>
        <v>3463.66</v>
      </c>
      <c r="C334" s="31"/>
      <c r="D334" s="29">
        <f>B115</f>
        <v>18229.810000000001</v>
      </c>
      <c r="E334" s="294"/>
      <c r="G334" s="16"/>
    </row>
    <row r="335" spans="1:7" ht="16.2" customHeight="1" x14ac:dyDescent="0.3">
      <c r="A335" s="29" t="s">
        <v>579</v>
      </c>
      <c r="B335" s="31">
        <f t="shared" ref="B335:B344" si="4">ROUND(D335*19%,2)</f>
        <v>149391.35999999999</v>
      </c>
      <c r="C335" s="31"/>
      <c r="D335" s="29">
        <f>B259</f>
        <v>786270.28999999957</v>
      </c>
      <c r="E335" s="294"/>
      <c r="G335" s="16"/>
    </row>
    <row r="336" spans="1:7" ht="16.2" customHeight="1" x14ac:dyDescent="0.3">
      <c r="A336" s="11" t="s">
        <v>580</v>
      </c>
      <c r="B336" s="31">
        <f t="shared" si="4"/>
        <v>-104315.26</v>
      </c>
      <c r="C336" s="31"/>
      <c r="D336" s="29">
        <f>'podatek odroczony'!C68-'podatek odroczony'!D68-'podatek odroczony'!C4+'podatek odroczony'!D4</f>
        <v>-549027.68999999948</v>
      </c>
      <c r="E336" s="294"/>
      <c r="G336" s="16"/>
    </row>
    <row r="337" spans="1:13" ht="16.2" customHeight="1" x14ac:dyDescent="0.3">
      <c r="A337" s="11" t="s">
        <v>581</v>
      </c>
      <c r="B337" s="31">
        <f t="shared" si="4"/>
        <v>-74140.69</v>
      </c>
      <c r="C337" s="31"/>
      <c r="D337" s="29">
        <f>-'podatek odroczony'!D69+B68</f>
        <v>-390214.16</v>
      </c>
      <c r="E337" s="294"/>
      <c r="G337" s="16"/>
    </row>
    <row r="338" spans="1:13" ht="16.2" customHeight="1" x14ac:dyDescent="0.3">
      <c r="A338" s="11"/>
      <c r="B338" s="31"/>
      <c r="C338" s="31"/>
      <c r="D338" s="29"/>
      <c r="E338" s="294"/>
      <c r="G338" s="16"/>
    </row>
    <row r="339" spans="1:13" ht="16.2" customHeight="1" x14ac:dyDescent="0.3">
      <c r="A339" s="11" t="s">
        <v>733</v>
      </c>
      <c r="B339" s="31">
        <f t="shared" si="4"/>
        <v>-45800.37</v>
      </c>
      <c r="C339" s="31"/>
      <c r="D339" s="29">
        <f>-B176</f>
        <v>-241054.58999999997</v>
      </c>
      <c r="E339" s="294"/>
      <c r="G339" s="16"/>
    </row>
    <row r="340" spans="1:13" ht="16.2" customHeight="1" x14ac:dyDescent="0.3">
      <c r="A340" s="11" t="s">
        <v>582</v>
      </c>
      <c r="B340" s="31">
        <f t="shared" si="4"/>
        <v>-3537.82</v>
      </c>
      <c r="C340" s="31"/>
      <c r="D340" s="29">
        <f>-'podatek odroczony'!D70</f>
        <v>-18620.12</v>
      </c>
      <c r="E340" s="294"/>
      <c r="G340" s="16"/>
    </row>
    <row r="341" spans="1:13" ht="16.2" customHeight="1" x14ac:dyDescent="0.3">
      <c r="A341" s="12" t="s">
        <v>608</v>
      </c>
      <c r="B341" s="31">
        <f t="shared" si="4"/>
        <v>-305.62</v>
      </c>
      <c r="C341" s="31"/>
      <c r="D341" s="31">
        <f>B110+B119</f>
        <v>-1608.5499999999988</v>
      </c>
      <c r="E341" s="425" t="s">
        <v>695</v>
      </c>
      <c r="G341" s="16"/>
    </row>
    <row r="342" spans="1:13" ht="16.2" customHeight="1" x14ac:dyDescent="0.3">
      <c r="A342" s="268" t="s">
        <v>583</v>
      </c>
      <c r="B342" s="31">
        <f t="shared" si="4"/>
        <v>-0.02</v>
      </c>
      <c r="C342" s="31"/>
      <c r="D342" s="29">
        <f>B172</f>
        <v>-0.08</v>
      </c>
      <c r="E342" s="294"/>
      <c r="G342" s="16"/>
    </row>
    <row r="343" spans="1:13" ht="16.2" customHeight="1" x14ac:dyDescent="0.3">
      <c r="A343" s="268" t="s">
        <v>751</v>
      </c>
      <c r="B343" s="31">
        <f t="shared" si="4"/>
        <v>0</v>
      </c>
      <c r="C343" s="31"/>
      <c r="D343" s="29">
        <f>G117</f>
        <v>0</v>
      </c>
      <c r="E343" s="294"/>
      <c r="G343" s="16"/>
    </row>
    <row r="344" spans="1:13" ht="16.2" customHeight="1" x14ac:dyDescent="0.3">
      <c r="A344" s="281" t="s">
        <v>614</v>
      </c>
      <c r="B344" s="31">
        <f t="shared" si="4"/>
        <v>58081.79</v>
      </c>
      <c r="C344" s="31"/>
      <c r="D344" s="29">
        <f>B14</f>
        <v>305693.64</v>
      </c>
      <c r="E344" s="294"/>
      <c r="G344" s="16"/>
    </row>
    <row r="345" spans="1:13" ht="16.2" customHeight="1" x14ac:dyDescent="0.3">
      <c r="A345" s="298"/>
      <c r="B345" s="16"/>
      <c r="C345" s="16"/>
      <c r="D345" s="165"/>
      <c r="E345" s="294"/>
      <c r="F345" s="16"/>
      <c r="G345" s="16"/>
      <c r="I345" s="273"/>
      <c r="J345" s="274"/>
      <c r="K345" s="275"/>
      <c r="M345" s="16"/>
    </row>
    <row r="346" spans="1:13" ht="16.2" customHeight="1" x14ac:dyDescent="0.3">
      <c r="A346" s="263" t="s">
        <v>584</v>
      </c>
      <c r="B346" s="292">
        <f t="shared" ref="B346:B355" si="5">ROUND(D346*19%,2)</f>
        <v>3050.78</v>
      </c>
      <c r="C346" s="292"/>
      <c r="D346" s="292">
        <f>SUM(D347:D355)</f>
        <v>16056.76</v>
      </c>
      <c r="E346" s="294"/>
      <c r="G346" s="16"/>
      <c r="I346" s="273"/>
      <c r="J346" s="274"/>
      <c r="K346" s="275"/>
      <c r="M346" s="16"/>
    </row>
    <row r="347" spans="1:13" ht="16.2" customHeight="1" x14ac:dyDescent="0.3">
      <c r="A347" s="281" t="s">
        <v>592</v>
      </c>
      <c r="B347" s="31">
        <f t="shared" si="5"/>
        <v>3027.87</v>
      </c>
      <c r="C347" s="31"/>
      <c r="D347" s="29">
        <f>B189</f>
        <v>15936.14</v>
      </c>
      <c r="E347" s="294"/>
      <c r="G347" s="16"/>
      <c r="I347" s="273"/>
      <c r="J347" s="274"/>
      <c r="K347" s="275"/>
      <c r="M347" s="16"/>
    </row>
    <row r="348" spans="1:13" ht="16.2" customHeight="1" x14ac:dyDescent="0.3">
      <c r="A348" s="281" t="s">
        <v>585</v>
      </c>
      <c r="B348" s="31">
        <f t="shared" si="5"/>
        <v>14.06</v>
      </c>
      <c r="C348" s="31"/>
      <c r="D348" s="29">
        <f>B213</f>
        <v>74</v>
      </c>
      <c r="E348" s="294"/>
      <c r="G348" s="16"/>
      <c r="I348" s="273"/>
      <c r="J348" s="274"/>
      <c r="K348" s="275"/>
      <c r="M348" s="16"/>
    </row>
    <row r="349" spans="1:13" ht="16.2" customHeight="1" x14ac:dyDescent="0.3">
      <c r="A349" s="281" t="s">
        <v>586</v>
      </c>
      <c r="B349" s="31">
        <f t="shared" si="5"/>
        <v>8.36</v>
      </c>
      <c r="C349" s="31"/>
      <c r="D349" s="29">
        <f>B200</f>
        <v>44</v>
      </c>
      <c r="E349" s="294"/>
      <c r="G349" s="16"/>
      <c r="I349" s="273"/>
      <c r="J349" s="274"/>
      <c r="K349" s="275"/>
      <c r="M349" s="16"/>
    </row>
    <row r="350" spans="1:13" ht="16.2" customHeight="1" x14ac:dyDescent="0.3">
      <c r="A350" s="281" t="s">
        <v>587</v>
      </c>
      <c r="B350" s="31">
        <f t="shared" si="5"/>
        <v>0.5</v>
      </c>
      <c r="C350" s="31"/>
      <c r="D350" s="29">
        <f>-B208</f>
        <v>2.62</v>
      </c>
      <c r="E350" s="294"/>
      <c r="G350" s="16"/>
      <c r="I350" s="273"/>
      <c r="J350" s="274"/>
      <c r="K350" s="275"/>
      <c r="M350" s="16"/>
    </row>
    <row r="351" spans="1:13" ht="16.2" customHeight="1" x14ac:dyDescent="0.3">
      <c r="A351" s="281"/>
      <c r="B351" s="31"/>
      <c r="C351" s="31"/>
      <c r="D351" s="29"/>
      <c r="E351" s="294"/>
      <c r="G351" s="16"/>
      <c r="I351" s="273"/>
      <c r="J351" s="274"/>
      <c r="K351" s="275"/>
      <c r="M351" s="16"/>
    </row>
    <row r="352" spans="1:13" ht="16.2" customHeight="1" x14ac:dyDescent="0.3">
      <c r="A352" s="281" t="s">
        <v>78</v>
      </c>
      <c r="B352" s="31">
        <f t="shared" si="5"/>
        <v>0</v>
      </c>
      <c r="C352" s="31"/>
      <c r="D352" s="29"/>
      <c r="E352" s="294"/>
      <c r="G352" s="16"/>
      <c r="I352" s="273"/>
      <c r="J352" s="274"/>
      <c r="K352" s="275"/>
      <c r="M352" s="16"/>
    </row>
    <row r="353" spans="1:13" ht="16.2" customHeight="1" x14ac:dyDescent="0.3">
      <c r="A353" s="281" t="s">
        <v>588</v>
      </c>
      <c r="B353" s="31">
        <f t="shared" si="5"/>
        <v>0</v>
      </c>
      <c r="C353" s="31"/>
      <c r="D353" s="29"/>
      <c r="E353" s="294"/>
      <c r="G353" s="16"/>
      <c r="I353" s="273"/>
      <c r="J353" s="274"/>
      <c r="K353" s="275"/>
      <c r="M353" s="16"/>
    </row>
    <row r="354" spans="1:13" ht="16.2" customHeight="1" x14ac:dyDescent="0.3">
      <c r="A354" s="281"/>
      <c r="B354" s="31">
        <f t="shared" si="5"/>
        <v>0</v>
      </c>
      <c r="C354" s="31"/>
      <c r="D354" s="29"/>
      <c r="E354" s="294"/>
      <c r="G354" s="16"/>
      <c r="I354" s="273"/>
      <c r="J354" s="274"/>
      <c r="K354" s="275"/>
      <c r="M354" s="16"/>
    </row>
    <row r="355" spans="1:13" ht="16.2" customHeight="1" x14ac:dyDescent="0.3">
      <c r="A355" s="281" t="s">
        <v>589</v>
      </c>
      <c r="B355" s="31">
        <f t="shared" si="5"/>
        <v>0</v>
      </c>
      <c r="C355" s="31"/>
      <c r="D355" s="29"/>
      <c r="E355" s="294"/>
      <c r="G355" s="16"/>
      <c r="I355" s="273"/>
      <c r="J355" s="274"/>
      <c r="K355" s="275"/>
      <c r="M355" s="16"/>
    </row>
    <row r="356" spans="1:13" ht="16.2" customHeight="1" x14ac:dyDescent="0.3">
      <c r="A356" s="298"/>
      <c r="B356" s="16"/>
      <c r="C356" s="16"/>
      <c r="D356" s="165"/>
      <c r="E356" s="294"/>
      <c r="F356" s="16"/>
      <c r="G356" s="16"/>
      <c r="I356" s="273"/>
      <c r="J356" s="274"/>
      <c r="K356" s="275"/>
      <c r="M356" s="16"/>
    </row>
    <row r="357" spans="1:13" ht="16.2" customHeight="1" x14ac:dyDescent="0.3">
      <c r="A357" s="299" t="s">
        <v>546</v>
      </c>
      <c r="B357" s="292">
        <f>ROUND(D357*19%,2)</f>
        <v>-15984.94</v>
      </c>
      <c r="C357" s="292"/>
      <c r="D357" s="292">
        <f>D358+D359+D361+D360</f>
        <v>-84131.27</v>
      </c>
      <c r="E357" s="294"/>
      <c r="G357" s="16"/>
      <c r="I357" s="273"/>
      <c r="J357" s="274"/>
      <c r="K357" s="275"/>
      <c r="M357" s="16"/>
    </row>
    <row r="358" spans="1:13" ht="16.2" customHeight="1" x14ac:dyDescent="0.3">
      <c r="A358" s="281" t="s">
        <v>590</v>
      </c>
      <c r="B358" s="31">
        <f>ROUND(D358*19%,2)</f>
        <v>0</v>
      </c>
      <c r="C358" s="31"/>
      <c r="D358" s="29"/>
      <c r="E358" s="294"/>
      <c r="G358" s="16"/>
      <c r="I358" s="273"/>
      <c r="J358" s="274"/>
      <c r="K358" s="275"/>
      <c r="M358" s="16"/>
    </row>
    <row r="359" spans="1:13" ht="16.2" customHeight="1" x14ac:dyDescent="0.3">
      <c r="A359" s="281" t="s">
        <v>591</v>
      </c>
      <c r="B359" s="31">
        <f>ROUND(D359*19%,2)</f>
        <v>0</v>
      </c>
      <c r="C359" s="31"/>
      <c r="D359" s="29"/>
      <c r="E359" s="294"/>
      <c r="G359" s="16"/>
      <c r="I359" s="273"/>
      <c r="J359" s="274"/>
      <c r="K359" s="275"/>
      <c r="M359" s="16"/>
    </row>
    <row r="360" spans="1:13" ht="16.2" customHeight="1" x14ac:dyDescent="0.3">
      <c r="A360" s="281" t="s">
        <v>749</v>
      </c>
      <c r="B360" s="31">
        <f>ROUND(D360*19%,2)</f>
        <v>-25882.21</v>
      </c>
      <c r="C360" s="31"/>
      <c r="D360" s="29">
        <f>G189-B187</f>
        <v>-136222.17000000001</v>
      </c>
      <c r="E360" s="294"/>
      <c r="F360" s="16"/>
      <c r="G360" s="16"/>
      <c r="I360" s="273"/>
      <c r="J360" s="274"/>
      <c r="K360" s="275"/>
      <c r="M360" s="16"/>
    </row>
    <row r="361" spans="1:13" ht="16.2" customHeight="1" x14ac:dyDescent="0.3">
      <c r="A361" s="281" t="s">
        <v>1983</v>
      </c>
      <c r="B361" s="31"/>
      <c r="C361" s="31"/>
      <c r="D361" s="29">
        <f>B228</f>
        <v>52090.900000000009</v>
      </c>
      <c r="E361" s="294"/>
      <c r="G361" s="16"/>
      <c r="I361" s="273"/>
      <c r="J361" s="274"/>
      <c r="K361" s="275"/>
      <c r="M361" s="16"/>
    </row>
    <row r="362" spans="1:13" ht="16.2" customHeight="1" x14ac:dyDescent="0.3">
      <c r="B362" s="16"/>
      <c r="C362" s="16"/>
      <c r="D362" s="37"/>
      <c r="E362" s="300"/>
      <c r="F362" s="16"/>
      <c r="G362" s="16"/>
      <c r="I362" s="273"/>
      <c r="J362" s="274"/>
      <c r="K362" s="275"/>
      <c r="M362" s="16"/>
    </row>
    <row r="363" spans="1:13" ht="16.2" customHeight="1" x14ac:dyDescent="0.3">
      <c r="B363" s="16"/>
      <c r="C363" s="16"/>
      <c r="D363" s="60"/>
      <c r="E363" s="158"/>
      <c r="F363" s="16"/>
      <c r="G363" s="16"/>
      <c r="I363" s="273"/>
      <c r="J363" s="274"/>
      <c r="K363" s="275"/>
      <c r="M363" s="16"/>
    </row>
    <row r="364" spans="1:13" ht="16.2" customHeight="1" x14ac:dyDescent="0.3">
      <c r="B364" s="16"/>
      <c r="C364" s="16"/>
      <c r="D364" s="60"/>
      <c r="E364" s="158"/>
      <c r="F364" s="16"/>
      <c r="G364" s="16"/>
      <c r="I364" s="273"/>
      <c r="J364" s="274"/>
      <c r="K364" s="275"/>
      <c r="M364" s="16"/>
    </row>
    <row r="365" spans="1:13" ht="16.2" customHeight="1" x14ac:dyDescent="0.3"/>
    <row r="366" spans="1:13" ht="16.2" customHeight="1" x14ac:dyDescent="0.3"/>
    <row r="367" spans="1:13" ht="16.2" customHeight="1" x14ac:dyDescent="0.3"/>
    <row r="368" spans="1:13" ht="16.2" customHeight="1" x14ac:dyDescent="0.3"/>
    <row r="369" ht="16.2" customHeight="1" x14ac:dyDescent="0.3"/>
    <row r="370" ht="16.2" customHeight="1" x14ac:dyDescent="0.3"/>
    <row r="371" ht="16.2" customHeight="1" x14ac:dyDescent="0.3"/>
    <row r="372" ht="16.2" customHeight="1" x14ac:dyDescent="0.3"/>
    <row r="373" ht="16.2" customHeight="1" x14ac:dyDescent="0.3"/>
    <row r="374" ht="16.2" customHeight="1" x14ac:dyDescent="0.3"/>
    <row r="375" ht="16.2" customHeight="1" x14ac:dyDescent="0.3"/>
    <row r="376" ht="16.2" customHeight="1" x14ac:dyDescent="0.3"/>
    <row r="377" ht="16.2" customHeight="1" x14ac:dyDescent="0.3"/>
    <row r="378" ht="16.2" customHeight="1" x14ac:dyDescent="0.3"/>
    <row r="379" ht="16.2" customHeight="1" x14ac:dyDescent="0.3"/>
    <row r="380" ht="16.2" customHeight="1" x14ac:dyDescent="0.3"/>
    <row r="381" ht="16.2" customHeight="1" x14ac:dyDescent="0.3"/>
    <row r="382" ht="16.2" customHeight="1" x14ac:dyDescent="0.3"/>
    <row r="383" ht="16.2" customHeight="1" x14ac:dyDescent="0.3"/>
    <row r="384" ht="16.2" customHeight="1" x14ac:dyDescent="0.3"/>
    <row r="385" ht="16.2" customHeight="1" x14ac:dyDescent="0.3"/>
    <row r="386" ht="16.2" customHeight="1" x14ac:dyDescent="0.3"/>
    <row r="387" ht="16.2" customHeight="1" x14ac:dyDescent="0.3"/>
    <row r="388" ht="16.2" customHeight="1" x14ac:dyDescent="0.3"/>
    <row r="389" ht="16.2" customHeight="1" x14ac:dyDescent="0.3"/>
    <row r="390" ht="16.2" customHeight="1" x14ac:dyDescent="0.3"/>
    <row r="391" ht="16.2" customHeight="1" x14ac:dyDescent="0.3"/>
    <row r="392" ht="16.2" customHeight="1" x14ac:dyDescent="0.3"/>
    <row r="393" ht="16.2" customHeight="1" x14ac:dyDescent="0.3"/>
    <row r="394" ht="16.2" customHeight="1" x14ac:dyDescent="0.3"/>
    <row r="395" ht="16.2" customHeight="1" x14ac:dyDescent="0.3"/>
    <row r="396" ht="16.2" customHeight="1" x14ac:dyDescent="0.3"/>
    <row r="397" ht="16.2" customHeight="1" x14ac:dyDescent="0.3"/>
    <row r="398" ht="16.2" customHeight="1" x14ac:dyDescent="0.3"/>
    <row r="399" ht="16.2" customHeight="1" x14ac:dyDescent="0.3"/>
    <row r="400" ht="16.2" customHeight="1" x14ac:dyDescent="0.3"/>
    <row r="401" ht="16.2" customHeight="1" x14ac:dyDescent="0.3"/>
    <row r="402" ht="16.2" customHeight="1" x14ac:dyDescent="0.3"/>
    <row r="403" ht="16.2" customHeight="1" x14ac:dyDescent="0.3"/>
    <row r="404" ht="16.2" customHeight="1" x14ac:dyDescent="0.3"/>
    <row r="405" ht="16.2" customHeight="1" x14ac:dyDescent="0.3"/>
    <row r="406" ht="16.2" customHeight="1" x14ac:dyDescent="0.3"/>
    <row r="407" ht="16.2" customHeight="1" x14ac:dyDescent="0.3"/>
    <row r="408" ht="16.2" customHeight="1" x14ac:dyDescent="0.3"/>
    <row r="409" ht="16.2" customHeight="1" x14ac:dyDescent="0.3"/>
    <row r="410" ht="16.2" customHeight="1" x14ac:dyDescent="0.3"/>
    <row r="411" ht="16.2" customHeight="1" x14ac:dyDescent="0.3"/>
    <row r="412" ht="16.2" customHeight="1" x14ac:dyDescent="0.3"/>
    <row r="413" ht="16.2" customHeight="1" x14ac:dyDescent="0.3"/>
    <row r="414" ht="16.2" customHeight="1" x14ac:dyDescent="0.3"/>
    <row r="415" ht="16.2" customHeight="1" x14ac:dyDescent="0.3"/>
    <row r="416" ht="16.2" customHeight="1" x14ac:dyDescent="0.3"/>
    <row r="417" ht="16.2" customHeight="1" x14ac:dyDescent="0.3"/>
    <row r="418" ht="16.2" customHeight="1" x14ac:dyDescent="0.3"/>
    <row r="419" ht="16.2" customHeight="1" x14ac:dyDescent="0.3"/>
    <row r="420" ht="16.2" customHeight="1" x14ac:dyDescent="0.3"/>
    <row r="421" ht="16.2" customHeight="1" x14ac:dyDescent="0.3"/>
    <row r="422" ht="16.2" customHeight="1" x14ac:dyDescent="0.3"/>
    <row r="423" ht="16.2" customHeight="1" x14ac:dyDescent="0.3"/>
    <row r="424" ht="16.2" customHeight="1" x14ac:dyDescent="0.3"/>
    <row r="425" ht="16.2" customHeight="1" x14ac:dyDescent="0.3"/>
    <row r="426" ht="16.2" customHeight="1" x14ac:dyDescent="0.3"/>
    <row r="427" ht="16.2" customHeight="1" x14ac:dyDescent="0.3"/>
    <row r="428" ht="16.2" customHeight="1" x14ac:dyDescent="0.3"/>
    <row r="429" ht="16.2" customHeight="1" x14ac:dyDescent="0.3"/>
    <row r="430" ht="16.2" customHeight="1" x14ac:dyDescent="0.3"/>
    <row r="431" ht="16.2" customHeight="1" x14ac:dyDescent="0.3"/>
    <row r="432" ht="16.2" customHeight="1" x14ac:dyDescent="0.3"/>
    <row r="433" ht="16.2" customHeight="1" x14ac:dyDescent="0.3"/>
    <row r="434" ht="16.2" customHeight="1" x14ac:dyDescent="0.3"/>
    <row r="435" ht="16.2" customHeight="1" x14ac:dyDescent="0.3"/>
    <row r="436" ht="16.2" customHeight="1" x14ac:dyDescent="0.3"/>
    <row r="437" ht="16.2" customHeight="1" x14ac:dyDescent="0.3"/>
    <row r="438" ht="16.2" customHeight="1" x14ac:dyDescent="0.3"/>
    <row r="439" ht="16.2" customHeight="1" x14ac:dyDescent="0.3"/>
    <row r="440" ht="16.2" customHeight="1" x14ac:dyDescent="0.3"/>
    <row r="441" ht="16.2" customHeight="1" x14ac:dyDescent="0.3"/>
    <row r="442" ht="16.2" customHeight="1" x14ac:dyDescent="0.3"/>
    <row r="443" ht="16.2" customHeight="1" x14ac:dyDescent="0.3"/>
    <row r="444" ht="16.2" customHeight="1" x14ac:dyDescent="0.3"/>
    <row r="445" ht="16.2" customHeight="1" x14ac:dyDescent="0.3"/>
    <row r="446" ht="16.2" customHeight="1" x14ac:dyDescent="0.3"/>
    <row r="447" ht="16.2" customHeight="1" x14ac:dyDescent="0.3"/>
    <row r="448" ht="16.2" customHeight="1" x14ac:dyDescent="0.3"/>
    <row r="449" ht="16.2" customHeight="1" x14ac:dyDescent="0.3"/>
    <row r="450" ht="16.2" customHeight="1" x14ac:dyDescent="0.3"/>
    <row r="451" ht="16.2" customHeight="1" x14ac:dyDescent="0.3"/>
    <row r="452" ht="16.2" customHeight="1" x14ac:dyDescent="0.3"/>
    <row r="453" ht="16.2" customHeight="1" x14ac:dyDescent="0.3"/>
    <row r="454" ht="16.2" customHeight="1" x14ac:dyDescent="0.3"/>
    <row r="455" ht="16.2" customHeight="1" x14ac:dyDescent="0.3"/>
    <row r="456" ht="16.2" customHeight="1" x14ac:dyDescent="0.3"/>
    <row r="457" ht="16.2" customHeight="1" x14ac:dyDescent="0.3"/>
    <row r="458" ht="16.2" customHeight="1" x14ac:dyDescent="0.3"/>
    <row r="459" ht="16.2" customHeight="1" x14ac:dyDescent="0.3"/>
    <row r="460" ht="16.2" customHeight="1" x14ac:dyDescent="0.3"/>
    <row r="461" ht="16.2" customHeight="1" x14ac:dyDescent="0.3"/>
    <row r="462" ht="16.2" customHeight="1" x14ac:dyDescent="0.3"/>
    <row r="463" ht="16.2" customHeight="1" x14ac:dyDescent="0.3"/>
    <row r="464" ht="16.2" customHeight="1" x14ac:dyDescent="0.3"/>
    <row r="465" ht="16.2" customHeight="1" x14ac:dyDescent="0.3"/>
    <row r="466" ht="16.2" customHeight="1" x14ac:dyDescent="0.3"/>
    <row r="467" ht="16.2" customHeight="1" x14ac:dyDescent="0.3"/>
    <row r="468" ht="16.2" customHeight="1" x14ac:dyDescent="0.3"/>
    <row r="469" ht="16.2" customHeight="1" x14ac:dyDescent="0.3"/>
    <row r="470" ht="16.2" customHeight="1" x14ac:dyDescent="0.3"/>
    <row r="471" ht="16.2" customHeight="1" x14ac:dyDescent="0.3"/>
    <row r="472" ht="16.2" customHeight="1" x14ac:dyDescent="0.3"/>
    <row r="473" ht="16.2" customHeight="1" x14ac:dyDescent="0.3"/>
    <row r="474" ht="16.2" customHeight="1" x14ac:dyDescent="0.3"/>
    <row r="475" ht="16.2" customHeight="1" x14ac:dyDescent="0.3"/>
    <row r="476" ht="16.2" customHeight="1" x14ac:dyDescent="0.3"/>
    <row r="477" ht="16.2" customHeight="1" x14ac:dyDescent="0.3"/>
    <row r="478" ht="16.2" customHeight="1" x14ac:dyDescent="0.3"/>
    <row r="479" ht="16.2" customHeight="1" x14ac:dyDescent="0.3"/>
    <row r="480" ht="16.2" customHeight="1" x14ac:dyDescent="0.3"/>
    <row r="481" ht="16.2" customHeight="1" x14ac:dyDescent="0.3"/>
    <row r="482" ht="16.2" customHeight="1" x14ac:dyDescent="0.3"/>
    <row r="483" ht="16.2" customHeight="1" x14ac:dyDescent="0.3"/>
    <row r="484" ht="16.2" customHeight="1" x14ac:dyDescent="0.3"/>
    <row r="485" ht="16.2" customHeight="1" x14ac:dyDescent="0.3"/>
    <row r="486" ht="16.2" customHeight="1" x14ac:dyDescent="0.3"/>
    <row r="487" ht="16.2" customHeight="1" x14ac:dyDescent="0.3"/>
    <row r="488" ht="16.2" customHeight="1" x14ac:dyDescent="0.3"/>
    <row r="489" ht="16.2" customHeight="1" x14ac:dyDescent="0.3"/>
    <row r="490" ht="16.2" customHeight="1" x14ac:dyDescent="0.3"/>
    <row r="491" ht="16.2" customHeight="1" x14ac:dyDescent="0.3"/>
    <row r="492" ht="16.2" customHeight="1" x14ac:dyDescent="0.3"/>
    <row r="493" ht="16.2" customHeight="1" x14ac:dyDescent="0.3"/>
    <row r="494" ht="16.2" customHeight="1" x14ac:dyDescent="0.3"/>
    <row r="495" ht="16.2" customHeight="1" x14ac:dyDescent="0.3"/>
    <row r="496" ht="16.2" customHeight="1" x14ac:dyDescent="0.3"/>
    <row r="497" ht="16.2" customHeight="1" x14ac:dyDescent="0.3"/>
    <row r="498" ht="16.2" customHeight="1" x14ac:dyDescent="0.3"/>
    <row r="499" ht="16.2" customHeight="1" x14ac:dyDescent="0.3"/>
    <row r="500" ht="16.2" customHeight="1" x14ac:dyDescent="0.3"/>
    <row r="501" ht="16.2" customHeight="1" x14ac:dyDescent="0.3"/>
    <row r="502" ht="16.2" customHeight="1" x14ac:dyDescent="0.3"/>
    <row r="503" ht="16.2" customHeight="1" x14ac:dyDescent="0.3"/>
    <row r="504" ht="16.2" customHeight="1" x14ac:dyDescent="0.3"/>
    <row r="505" ht="16.2" customHeight="1" x14ac:dyDescent="0.3"/>
    <row r="506" ht="16.2" customHeight="1" x14ac:dyDescent="0.3"/>
    <row r="507" ht="16.2" customHeight="1" x14ac:dyDescent="0.3"/>
    <row r="508" ht="16.2" customHeight="1" x14ac:dyDescent="0.3"/>
    <row r="509" ht="16.2" customHeight="1" x14ac:dyDescent="0.3"/>
    <row r="510" ht="16.2" customHeight="1" x14ac:dyDescent="0.3"/>
    <row r="511" ht="16.2" customHeight="1" x14ac:dyDescent="0.3"/>
    <row r="512" ht="16.2" customHeight="1" x14ac:dyDescent="0.3"/>
    <row r="513" ht="16.2" customHeight="1" x14ac:dyDescent="0.3"/>
    <row r="514" ht="16.2" customHeight="1" x14ac:dyDescent="0.3"/>
    <row r="515" ht="16.2" customHeight="1" x14ac:dyDescent="0.3"/>
    <row r="516" ht="16.2" customHeight="1" x14ac:dyDescent="0.3"/>
    <row r="517" ht="16.2" customHeight="1" x14ac:dyDescent="0.3"/>
    <row r="518" ht="16.2" customHeight="1" x14ac:dyDescent="0.3"/>
    <row r="519" ht="16.2" customHeight="1" x14ac:dyDescent="0.3"/>
    <row r="520" ht="16.2" customHeight="1" x14ac:dyDescent="0.3"/>
    <row r="521" ht="16.2" customHeight="1" x14ac:dyDescent="0.3"/>
    <row r="522" ht="16.2" customHeight="1" x14ac:dyDescent="0.3"/>
    <row r="523" ht="16.2" customHeight="1" x14ac:dyDescent="0.3"/>
    <row r="524" ht="16.2" customHeight="1" x14ac:dyDescent="0.3"/>
    <row r="525" ht="16.2" customHeight="1" x14ac:dyDescent="0.3"/>
    <row r="526" ht="16.2" customHeight="1" x14ac:dyDescent="0.3"/>
    <row r="527" ht="16.2" customHeight="1" x14ac:dyDescent="0.3"/>
    <row r="528" ht="16.2" customHeight="1" x14ac:dyDescent="0.3"/>
    <row r="529" ht="16.2" customHeight="1" x14ac:dyDescent="0.3"/>
    <row r="530" ht="16.2" customHeight="1" x14ac:dyDescent="0.3"/>
    <row r="531" ht="16.2" customHeight="1" x14ac:dyDescent="0.3"/>
    <row r="532" ht="16.2" customHeight="1" x14ac:dyDescent="0.3"/>
    <row r="533" ht="16.2" customHeight="1" x14ac:dyDescent="0.3"/>
    <row r="534" ht="16.2" customHeight="1" x14ac:dyDescent="0.3"/>
    <row r="535" ht="16.2" customHeight="1" x14ac:dyDescent="0.3"/>
    <row r="536" ht="16.2" customHeight="1" x14ac:dyDescent="0.3"/>
    <row r="537" ht="16.2" customHeight="1" x14ac:dyDescent="0.3"/>
    <row r="538" ht="16.2" customHeight="1" x14ac:dyDescent="0.3"/>
    <row r="539" ht="16.2" customHeight="1" x14ac:dyDescent="0.3"/>
    <row r="540" ht="16.2" customHeight="1" x14ac:dyDescent="0.3"/>
    <row r="541" ht="16.2" customHeight="1" x14ac:dyDescent="0.3"/>
    <row r="542" ht="16.2" customHeight="1" x14ac:dyDescent="0.3"/>
    <row r="543" ht="16.2" customHeight="1" x14ac:dyDescent="0.3"/>
    <row r="544" ht="16.2" customHeight="1" x14ac:dyDescent="0.3"/>
    <row r="545" ht="16.2" customHeight="1" x14ac:dyDescent="0.3"/>
    <row r="546" ht="16.2" customHeight="1" x14ac:dyDescent="0.3"/>
    <row r="547" ht="16.2" customHeight="1" x14ac:dyDescent="0.3"/>
    <row r="548" ht="16.2" customHeight="1" x14ac:dyDescent="0.3"/>
    <row r="549" ht="16.2" customHeight="1" x14ac:dyDescent="0.3"/>
    <row r="550" ht="16.2" customHeight="1" x14ac:dyDescent="0.3"/>
    <row r="551" ht="16.2" customHeight="1" x14ac:dyDescent="0.3"/>
    <row r="552" ht="16.2" customHeight="1" x14ac:dyDescent="0.3"/>
    <row r="553" ht="16.2" customHeight="1" x14ac:dyDescent="0.3"/>
    <row r="554" ht="16.2" customHeight="1" x14ac:dyDescent="0.3"/>
    <row r="555" ht="16.2" customHeight="1" x14ac:dyDescent="0.3"/>
    <row r="556" ht="16.2" customHeight="1" x14ac:dyDescent="0.3"/>
    <row r="557" ht="16.2" customHeight="1" x14ac:dyDescent="0.3"/>
    <row r="558" ht="16.2" customHeight="1" x14ac:dyDescent="0.3"/>
    <row r="559" ht="16.2" customHeight="1" x14ac:dyDescent="0.3"/>
    <row r="560" ht="16.2" customHeight="1" x14ac:dyDescent="0.3"/>
    <row r="561" ht="16.2" customHeight="1" x14ac:dyDescent="0.3"/>
    <row r="562" ht="16.2" customHeight="1" x14ac:dyDescent="0.3"/>
    <row r="563" ht="16.2" customHeight="1" x14ac:dyDescent="0.3"/>
    <row r="564" ht="16.2" customHeight="1" x14ac:dyDescent="0.3"/>
    <row r="565" ht="16.2" customHeight="1" x14ac:dyDescent="0.3"/>
    <row r="566" ht="16.2" customHeight="1" x14ac:dyDescent="0.3"/>
    <row r="567" ht="16.2" customHeight="1" x14ac:dyDescent="0.3"/>
    <row r="568" ht="16.2" customHeight="1" x14ac:dyDescent="0.3"/>
    <row r="569" ht="16.2" customHeight="1" x14ac:dyDescent="0.3"/>
    <row r="570" ht="16.2" customHeight="1" x14ac:dyDescent="0.3"/>
    <row r="571" ht="16.2" customHeight="1" x14ac:dyDescent="0.3"/>
    <row r="572" ht="16.2" customHeight="1" x14ac:dyDescent="0.3"/>
    <row r="573" ht="16.2" customHeight="1" x14ac:dyDescent="0.3"/>
    <row r="574" ht="16.2" customHeight="1" x14ac:dyDescent="0.3"/>
    <row r="575" ht="16.2" customHeight="1" x14ac:dyDescent="0.3"/>
    <row r="576" ht="16.2" customHeight="1" x14ac:dyDescent="0.3"/>
    <row r="577" ht="16.2" customHeight="1" x14ac:dyDescent="0.3"/>
    <row r="578" ht="16.2" customHeight="1" x14ac:dyDescent="0.3"/>
    <row r="579" ht="16.2" customHeight="1" x14ac:dyDescent="0.3"/>
    <row r="580" ht="16.2" customHeight="1" x14ac:dyDescent="0.3"/>
    <row r="581" ht="16.2" customHeight="1" x14ac:dyDescent="0.3"/>
    <row r="582" ht="16.2" customHeight="1" x14ac:dyDescent="0.3"/>
    <row r="583" ht="16.2" customHeight="1" x14ac:dyDescent="0.3"/>
    <row r="584" ht="16.2" customHeight="1" x14ac:dyDescent="0.3"/>
    <row r="585" ht="16.2" customHeight="1" x14ac:dyDescent="0.3"/>
    <row r="586" ht="16.2" customHeight="1" x14ac:dyDescent="0.3"/>
    <row r="587" ht="16.2" customHeight="1" x14ac:dyDescent="0.3"/>
    <row r="588" ht="16.2" customHeight="1" x14ac:dyDescent="0.3"/>
    <row r="589" ht="16.2" customHeight="1" x14ac:dyDescent="0.3"/>
    <row r="590" ht="16.2" customHeight="1" x14ac:dyDescent="0.3"/>
    <row r="591" ht="16.2" customHeight="1" x14ac:dyDescent="0.3"/>
    <row r="592" ht="16.2" customHeight="1" x14ac:dyDescent="0.3"/>
    <row r="593" ht="16.2" customHeight="1" x14ac:dyDescent="0.3"/>
    <row r="594" ht="16.2" customHeight="1" x14ac:dyDescent="0.3"/>
    <row r="595" ht="16.2" customHeight="1" x14ac:dyDescent="0.3"/>
    <row r="596" ht="16.2" customHeight="1" x14ac:dyDescent="0.3"/>
    <row r="597" ht="16.2" customHeight="1" x14ac:dyDescent="0.3"/>
    <row r="598" ht="16.2" customHeight="1" x14ac:dyDescent="0.3"/>
    <row r="599" ht="16.2" customHeight="1" x14ac:dyDescent="0.3"/>
    <row r="600" ht="16.2" customHeight="1" x14ac:dyDescent="0.3"/>
    <row r="601" ht="16.2" customHeight="1" x14ac:dyDescent="0.3"/>
    <row r="602" ht="16.2" customHeight="1" x14ac:dyDescent="0.3"/>
    <row r="603" ht="16.2" customHeight="1" x14ac:dyDescent="0.3"/>
    <row r="604" ht="16.2" customHeight="1" x14ac:dyDescent="0.3"/>
    <row r="605" ht="16.2" customHeight="1" x14ac:dyDescent="0.3"/>
    <row r="606" ht="16.2" customHeight="1" x14ac:dyDescent="0.3"/>
    <row r="607" ht="16.2" customHeight="1" x14ac:dyDescent="0.3"/>
    <row r="608" ht="16.2" customHeight="1" x14ac:dyDescent="0.3"/>
    <row r="609" ht="16.2" customHeight="1" x14ac:dyDescent="0.3"/>
    <row r="610" ht="16.2" customHeight="1" x14ac:dyDescent="0.3"/>
    <row r="611" ht="16.2" customHeight="1" x14ac:dyDescent="0.3"/>
    <row r="612" ht="16.2" customHeight="1" x14ac:dyDescent="0.3"/>
    <row r="613" ht="16.2" customHeight="1" x14ac:dyDescent="0.3"/>
    <row r="614" ht="16.2" customHeight="1" x14ac:dyDescent="0.3"/>
    <row r="615" ht="16.2" customHeight="1" x14ac:dyDescent="0.3"/>
    <row r="616" ht="16.2" customHeight="1" x14ac:dyDescent="0.3"/>
    <row r="617" ht="16.2" customHeight="1" x14ac:dyDescent="0.3"/>
    <row r="618" ht="16.2" customHeight="1" x14ac:dyDescent="0.3"/>
    <row r="619" ht="16.2" customHeight="1" x14ac:dyDescent="0.3"/>
    <row r="620" ht="16.2" customHeight="1" x14ac:dyDescent="0.3"/>
    <row r="621" ht="16.2" customHeight="1" x14ac:dyDescent="0.3"/>
    <row r="622" ht="16.2" customHeight="1" x14ac:dyDescent="0.3"/>
    <row r="623" ht="16.2" customHeight="1" x14ac:dyDescent="0.3"/>
    <row r="624" ht="16.2" customHeight="1" x14ac:dyDescent="0.3"/>
    <row r="625" ht="16.2" customHeight="1" x14ac:dyDescent="0.3"/>
    <row r="626" ht="16.2" customHeight="1" x14ac:dyDescent="0.3"/>
    <row r="627" ht="16.2" customHeight="1" x14ac:dyDescent="0.3"/>
    <row r="628" ht="16.2" customHeight="1" x14ac:dyDescent="0.3"/>
    <row r="629" ht="16.2" customHeight="1" x14ac:dyDescent="0.3"/>
    <row r="630" ht="16.2" customHeight="1" x14ac:dyDescent="0.3"/>
    <row r="631" ht="16.2" customHeight="1" x14ac:dyDescent="0.3"/>
    <row r="632" ht="16.2" customHeight="1" x14ac:dyDescent="0.3"/>
    <row r="633" ht="16.2" customHeight="1" x14ac:dyDescent="0.3"/>
    <row r="634" ht="16.2" customHeight="1" x14ac:dyDescent="0.3"/>
    <row r="635" ht="16.2" customHeight="1" x14ac:dyDescent="0.3"/>
    <row r="636" ht="16.2" customHeight="1" x14ac:dyDescent="0.3"/>
    <row r="637" ht="16.2" customHeight="1" x14ac:dyDescent="0.3"/>
    <row r="638" ht="16.2" customHeight="1" x14ac:dyDescent="0.3"/>
    <row r="639" ht="16.2" customHeight="1" x14ac:dyDescent="0.3"/>
    <row r="640" ht="16.2" customHeight="1" x14ac:dyDescent="0.3"/>
    <row r="641" ht="16.2" customHeight="1" x14ac:dyDescent="0.3"/>
    <row r="642" ht="16.2" customHeight="1" x14ac:dyDescent="0.3"/>
    <row r="643" ht="16.2" customHeight="1" x14ac:dyDescent="0.3"/>
    <row r="644" ht="16.2" customHeight="1" x14ac:dyDescent="0.3"/>
    <row r="645" ht="16.2" customHeight="1" x14ac:dyDescent="0.3"/>
    <row r="646" ht="16.2" customHeight="1" x14ac:dyDescent="0.3"/>
    <row r="647" ht="16.2" customHeight="1" x14ac:dyDescent="0.3"/>
    <row r="648" ht="16.2" customHeight="1" x14ac:dyDescent="0.3"/>
    <row r="649" ht="16.2" customHeight="1" x14ac:dyDescent="0.3"/>
    <row r="650" ht="16.2" customHeight="1" x14ac:dyDescent="0.3"/>
    <row r="651" ht="16.2" customHeight="1" x14ac:dyDescent="0.3"/>
    <row r="652" ht="16.2" customHeight="1" x14ac:dyDescent="0.3"/>
    <row r="653" ht="16.2" customHeight="1" x14ac:dyDescent="0.3"/>
    <row r="654" ht="16.2" customHeight="1" x14ac:dyDescent="0.3"/>
    <row r="655" ht="16.2" customHeight="1" x14ac:dyDescent="0.3"/>
    <row r="656" ht="16.2" customHeight="1" x14ac:dyDescent="0.3"/>
    <row r="657" ht="16.2" customHeight="1" x14ac:dyDescent="0.3"/>
    <row r="658" ht="16.2" customHeight="1" x14ac:dyDescent="0.3"/>
    <row r="659" ht="16.2" customHeight="1" x14ac:dyDescent="0.3"/>
    <row r="660" ht="16.2" customHeight="1" x14ac:dyDescent="0.3"/>
    <row r="661" ht="16.2" customHeight="1" x14ac:dyDescent="0.3"/>
    <row r="662" ht="16.2" customHeight="1" x14ac:dyDescent="0.3"/>
    <row r="663" ht="16.2" customHeight="1" x14ac:dyDescent="0.3"/>
    <row r="664" ht="16.2" customHeight="1" x14ac:dyDescent="0.3"/>
    <row r="665" ht="16.2" customHeight="1" x14ac:dyDescent="0.3"/>
    <row r="666" ht="16.2" customHeight="1" x14ac:dyDescent="0.3"/>
    <row r="667" ht="16.2" customHeight="1" x14ac:dyDescent="0.3"/>
    <row r="668" ht="16.2" customHeight="1" x14ac:dyDescent="0.3"/>
    <row r="669" ht="16.2" customHeight="1" x14ac:dyDescent="0.3"/>
    <row r="670" ht="16.2" customHeight="1" x14ac:dyDescent="0.3"/>
    <row r="671" ht="16.2" customHeight="1" x14ac:dyDescent="0.3"/>
    <row r="672" ht="16.2" customHeight="1" x14ac:dyDescent="0.3"/>
    <row r="673" ht="16.2" customHeight="1" x14ac:dyDescent="0.3"/>
    <row r="674" ht="16.2" customHeight="1" x14ac:dyDescent="0.3"/>
    <row r="675" ht="16.2" customHeight="1" x14ac:dyDescent="0.3"/>
    <row r="676" ht="16.2" customHeight="1" x14ac:dyDescent="0.3"/>
    <row r="677" ht="16.2" customHeight="1" x14ac:dyDescent="0.3"/>
    <row r="678" ht="16.2" customHeight="1" x14ac:dyDescent="0.3"/>
    <row r="679" ht="16.2" customHeight="1" x14ac:dyDescent="0.3"/>
    <row r="680" ht="16.2" customHeight="1" x14ac:dyDescent="0.3"/>
    <row r="681" ht="16.2" customHeight="1" x14ac:dyDescent="0.3"/>
    <row r="682" ht="16.2" customHeight="1" x14ac:dyDescent="0.3"/>
    <row r="683" ht="16.2" customHeight="1" x14ac:dyDescent="0.3"/>
    <row r="684" ht="16.2" customHeight="1" x14ac:dyDescent="0.3"/>
    <row r="685" ht="16.2" customHeight="1" x14ac:dyDescent="0.3"/>
    <row r="686" ht="16.2" customHeight="1" x14ac:dyDescent="0.3"/>
    <row r="687" ht="16.2" customHeight="1" x14ac:dyDescent="0.3"/>
    <row r="688" ht="16.2" customHeight="1" x14ac:dyDescent="0.3"/>
    <row r="689" ht="16.2" customHeight="1" x14ac:dyDescent="0.3"/>
    <row r="690" ht="16.2" customHeight="1" x14ac:dyDescent="0.3"/>
    <row r="691" ht="16.2" customHeight="1" x14ac:dyDescent="0.3"/>
    <row r="692" ht="16.2" customHeight="1" x14ac:dyDescent="0.3"/>
    <row r="693" ht="16.2" customHeight="1" x14ac:dyDescent="0.3"/>
    <row r="694" ht="16.2" customHeight="1" x14ac:dyDescent="0.3"/>
    <row r="695" ht="16.2" customHeight="1" x14ac:dyDescent="0.3"/>
    <row r="696" ht="16.2" customHeight="1" x14ac:dyDescent="0.3"/>
    <row r="697" ht="16.2" customHeight="1" x14ac:dyDescent="0.3"/>
    <row r="698" ht="16.2" customHeight="1" x14ac:dyDescent="0.3"/>
    <row r="699" ht="16.2" customHeight="1" x14ac:dyDescent="0.3"/>
    <row r="700" ht="16.2" customHeight="1" x14ac:dyDescent="0.3"/>
    <row r="701" ht="16.2" customHeight="1" x14ac:dyDescent="0.3"/>
    <row r="702" ht="16.2" customHeight="1" x14ac:dyDescent="0.3"/>
    <row r="703" ht="16.2" customHeight="1" x14ac:dyDescent="0.3"/>
    <row r="704" ht="16.2" customHeight="1" x14ac:dyDescent="0.3"/>
    <row r="705" ht="16.2" customHeight="1" x14ac:dyDescent="0.3"/>
    <row r="706" ht="16.2" customHeight="1" x14ac:dyDescent="0.3"/>
    <row r="707" ht="16.2" customHeight="1" x14ac:dyDescent="0.3"/>
    <row r="708" ht="16.2" customHeight="1" x14ac:dyDescent="0.3"/>
    <row r="709" ht="16.2" customHeight="1" x14ac:dyDescent="0.3"/>
    <row r="710" ht="16.2" customHeight="1" x14ac:dyDescent="0.3"/>
    <row r="711" ht="16.2" customHeight="1" x14ac:dyDescent="0.3"/>
    <row r="712" ht="16.2" customHeight="1" x14ac:dyDescent="0.3"/>
    <row r="713" ht="16.2" customHeight="1" x14ac:dyDescent="0.3"/>
    <row r="714" ht="16.2" customHeight="1" x14ac:dyDescent="0.3"/>
    <row r="715" ht="16.2" customHeight="1" x14ac:dyDescent="0.3"/>
    <row r="716" ht="16.2" customHeight="1" x14ac:dyDescent="0.3"/>
    <row r="717" ht="16.2" customHeight="1" x14ac:dyDescent="0.3"/>
    <row r="718" ht="16.2" customHeight="1" x14ac:dyDescent="0.3"/>
    <row r="719" ht="16.2" customHeight="1" x14ac:dyDescent="0.3"/>
    <row r="720" ht="16.2" customHeight="1" x14ac:dyDescent="0.3"/>
    <row r="721" ht="16.2" customHeight="1" x14ac:dyDescent="0.3"/>
    <row r="722" ht="16.2" customHeight="1" x14ac:dyDescent="0.3"/>
    <row r="723" ht="16.2" customHeight="1" x14ac:dyDescent="0.3"/>
    <row r="724" ht="16.2" customHeight="1" x14ac:dyDescent="0.3"/>
    <row r="725" ht="16.2" customHeight="1" x14ac:dyDescent="0.3"/>
    <row r="726" ht="16.2" customHeight="1" x14ac:dyDescent="0.3"/>
    <row r="727" ht="16.2" customHeight="1" x14ac:dyDescent="0.3"/>
    <row r="728" ht="16.2" customHeight="1" x14ac:dyDescent="0.3"/>
    <row r="729" ht="16.2" customHeight="1" x14ac:dyDescent="0.3"/>
    <row r="730" ht="16.2" customHeight="1" x14ac:dyDescent="0.3"/>
    <row r="731" ht="16.2" customHeight="1" x14ac:dyDescent="0.3"/>
    <row r="732" ht="16.2" customHeight="1" x14ac:dyDescent="0.3"/>
    <row r="733" ht="16.2" customHeight="1" x14ac:dyDescent="0.3"/>
    <row r="734" ht="16.2" customHeight="1" x14ac:dyDescent="0.3"/>
    <row r="735" ht="16.2" customHeight="1" x14ac:dyDescent="0.3"/>
    <row r="736" ht="16.2" customHeight="1" x14ac:dyDescent="0.3"/>
    <row r="737" ht="16.2" customHeight="1" x14ac:dyDescent="0.3"/>
    <row r="738" ht="16.2" customHeight="1" x14ac:dyDescent="0.3"/>
    <row r="739" ht="16.2" customHeight="1" x14ac:dyDescent="0.3"/>
    <row r="740" ht="16.2" customHeight="1" x14ac:dyDescent="0.3"/>
    <row r="741" ht="16.2" customHeight="1" x14ac:dyDescent="0.3"/>
    <row r="742" ht="16.2" customHeight="1" x14ac:dyDescent="0.3"/>
    <row r="743" ht="16.2" customHeight="1" x14ac:dyDescent="0.3"/>
    <row r="744" ht="16.2" customHeight="1" x14ac:dyDescent="0.3"/>
    <row r="745" ht="16.2" customHeight="1" x14ac:dyDescent="0.3"/>
    <row r="746" ht="16.2" customHeight="1" x14ac:dyDescent="0.3"/>
    <row r="747" ht="16.2" customHeight="1" x14ac:dyDescent="0.3"/>
    <row r="748" ht="16.2" customHeight="1" x14ac:dyDescent="0.3"/>
    <row r="749" ht="16.2" customHeight="1" x14ac:dyDescent="0.3"/>
    <row r="750" ht="16.2" customHeight="1" x14ac:dyDescent="0.3"/>
    <row r="751" ht="16.2" customHeight="1" x14ac:dyDescent="0.3"/>
    <row r="752" ht="16.2" customHeight="1" x14ac:dyDescent="0.3"/>
    <row r="753" ht="16.2" customHeight="1" x14ac:dyDescent="0.3"/>
    <row r="754" ht="16.2" customHeight="1" x14ac:dyDescent="0.3"/>
    <row r="755" ht="16.2" customHeight="1" x14ac:dyDescent="0.3"/>
    <row r="756" ht="16.2" customHeight="1" x14ac:dyDescent="0.3"/>
    <row r="757" ht="16.2" customHeight="1" x14ac:dyDescent="0.3"/>
    <row r="758" ht="16.2" customHeight="1" x14ac:dyDescent="0.3"/>
    <row r="759" ht="16.2" customHeight="1" x14ac:dyDescent="0.3"/>
    <row r="760" ht="16.2" customHeight="1" x14ac:dyDescent="0.3"/>
    <row r="761" ht="16.2" customHeight="1" x14ac:dyDescent="0.3"/>
    <row r="762" ht="16.2" customHeight="1" x14ac:dyDescent="0.3"/>
    <row r="763" ht="16.2" customHeight="1" x14ac:dyDescent="0.3"/>
    <row r="764" ht="16.2" customHeight="1" x14ac:dyDescent="0.3"/>
    <row r="765" ht="16.2" customHeight="1" x14ac:dyDescent="0.3"/>
    <row r="766" ht="16.2" customHeight="1" x14ac:dyDescent="0.3"/>
    <row r="767" ht="16.2" customHeight="1" x14ac:dyDescent="0.3"/>
    <row r="768" ht="16.2" customHeight="1" x14ac:dyDescent="0.3"/>
    <row r="769" ht="16.2" customHeight="1" x14ac:dyDescent="0.3"/>
    <row r="770" ht="16.2" customHeight="1" x14ac:dyDescent="0.3"/>
    <row r="771" ht="16.2" customHeight="1" x14ac:dyDescent="0.3"/>
    <row r="772" ht="16.2" customHeight="1" x14ac:dyDescent="0.3"/>
    <row r="773" ht="16.2" customHeight="1" x14ac:dyDescent="0.3"/>
    <row r="774" ht="16.2" customHeight="1" x14ac:dyDescent="0.3"/>
    <row r="775" ht="16.2" customHeight="1" x14ac:dyDescent="0.3"/>
    <row r="776" ht="16.2" customHeight="1" x14ac:dyDescent="0.3"/>
    <row r="777" ht="16.2" customHeight="1" x14ac:dyDescent="0.3"/>
    <row r="778" ht="16.2" customHeight="1" x14ac:dyDescent="0.3"/>
    <row r="779" ht="16.2" customHeight="1" x14ac:dyDescent="0.3"/>
    <row r="780" ht="16.2" customHeight="1" x14ac:dyDescent="0.3"/>
    <row r="781" ht="16.2" customHeight="1" x14ac:dyDescent="0.3"/>
    <row r="782" ht="16.2" customHeight="1" x14ac:dyDescent="0.3"/>
    <row r="783" ht="16.2" customHeight="1" x14ac:dyDescent="0.3"/>
    <row r="784" ht="16.2" customHeight="1" x14ac:dyDescent="0.3"/>
    <row r="785" ht="16.2" customHeight="1" x14ac:dyDescent="0.3"/>
    <row r="786" ht="16.2" customHeight="1" x14ac:dyDescent="0.3"/>
    <row r="787" ht="16.2" customHeight="1" x14ac:dyDescent="0.3"/>
    <row r="788" ht="16.2" customHeight="1" x14ac:dyDescent="0.3"/>
    <row r="789" ht="16.2" customHeight="1" x14ac:dyDescent="0.3"/>
    <row r="790" ht="16.2" customHeight="1" x14ac:dyDescent="0.3"/>
    <row r="791" ht="16.2" customHeight="1" x14ac:dyDescent="0.3"/>
    <row r="792" ht="16.2" customHeight="1" x14ac:dyDescent="0.3"/>
    <row r="793" ht="16.2" customHeight="1" x14ac:dyDescent="0.3"/>
    <row r="794" ht="16.2" customHeight="1" x14ac:dyDescent="0.3"/>
    <row r="795" ht="16.2" customHeight="1" x14ac:dyDescent="0.3"/>
    <row r="796" ht="16.2" customHeight="1" x14ac:dyDescent="0.3"/>
    <row r="797" ht="16.2" customHeight="1" x14ac:dyDescent="0.3"/>
    <row r="798" ht="16.2" customHeight="1" x14ac:dyDescent="0.3"/>
    <row r="799" ht="16.2" customHeight="1" x14ac:dyDescent="0.3"/>
    <row r="800" ht="16.2" customHeight="1" x14ac:dyDescent="0.3"/>
    <row r="801" ht="16.2" customHeight="1" x14ac:dyDescent="0.3"/>
    <row r="802" ht="16.2" customHeight="1" x14ac:dyDescent="0.3"/>
    <row r="803" ht="16.2" customHeight="1" x14ac:dyDescent="0.3"/>
    <row r="804" ht="16.2" customHeight="1" x14ac:dyDescent="0.3"/>
    <row r="805" ht="16.2" customHeight="1" x14ac:dyDescent="0.3"/>
    <row r="806" ht="16.2" customHeight="1" x14ac:dyDescent="0.3"/>
    <row r="807" ht="16.2" customHeight="1" x14ac:dyDescent="0.3"/>
    <row r="808" ht="16.2" customHeight="1" x14ac:dyDescent="0.3"/>
    <row r="809" ht="16.2" customHeight="1" x14ac:dyDescent="0.3"/>
    <row r="810" ht="16.2" customHeight="1" x14ac:dyDescent="0.3"/>
    <row r="811" ht="16.2" customHeight="1" x14ac:dyDescent="0.3"/>
    <row r="812" ht="16.2" customHeight="1" x14ac:dyDescent="0.3"/>
    <row r="813" ht="16.2" customHeight="1" x14ac:dyDescent="0.3"/>
    <row r="814" ht="16.2" customHeight="1" x14ac:dyDescent="0.3"/>
    <row r="815" ht="16.2" customHeight="1" x14ac:dyDescent="0.3"/>
    <row r="816" ht="16.2" customHeight="1" x14ac:dyDescent="0.3"/>
    <row r="817" ht="16.2" customHeight="1" x14ac:dyDescent="0.3"/>
    <row r="818" ht="16.2" customHeight="1" x14ac:dyDescent="0.3"/>
    <row r="819" ht="16.2" customHeight="1" x14ac:dyDescent="0.3"/>
    <row r="820" ht="16.2" customHeight="1" x14ac:dyDescent="0.3"/>
    <row r="821" ht="16.2" customHeight="1" x14ac:dyDescent="0.3"/>
    <row r="822" ht="16.2" customHeight="1" x14ac:dyDescent="0.3"/>
    <row r="823" ht="16.2" customHeight="1" x14ac:dyDescent="0.3"/>
    <row r="824" ht="16.2" customHeight="1" x14ac:dyDescent="0.3"/>
    <row r="825" ht="16.2" customHeight="1" x14ac:dyDescent="0.3"/>
    <row r="826" ht="16.2" customHeight="1" x14ac:dyDescent="0.3"/>
    <row r="827" ht="16.2" customHeight="1" x14ac:dyDescent="0.3"/>
    <row r="828" ht="16.2" customHeight="1" x14ac:dyDescent="0.3"/>
    <row r="829" ht="16.2" customHeight="1" x14ac:dyDescent="0.3"/>
    <row r="830" ht="16.2" customHeight="1" x14ac:dyDescent="0.3"/>
    <row r="831" ht="16.2" customHeight="1" x14ac:dyDescent="0.3"/>
    <row r="832" ht="16.2" customHeight="1" x14ac:dyDescent="0.3"/>
    <row r="833" ht="16.2" customHeight="1" x14ac:dyDescent="0.3"/>
    <row r="834" ht="16.2" customHeight="1" x14ac:dyDescent="0.3"/>
    <row r="835" ht="16.2" customHeight="1" x14ac:dyDescent="0.3"/>
    <row r="836" ht="16.2" customHeight="1" x14ac:dyDescent="0.3"/>
    <row r="837" ht="16.2" customHeight="1" x14ac:dyDescent="0.3"/>
    <row r="838" ht="16.2" customHeight="1" x14ac:dyDescent="0.3"/>
    <row r="839" ht="16.2" customHeight="1" x14ac:dyDescent="0.3"/>
    <row r="840" ht="16.2" customHeight="1" x14ac:dyDescent="0.3"/>
    <row r="841" ht="16.2" customHeight="1" x14ac:dyDescent="0.3"/>
    <row r="842" ht="16.2" customHeight="1" x14ac:dyDescent="0.3"/>
    <row r="843" ht="16.2" customHeight="1" x14ac:dyDescent="0.3"/>
    <row r="844" ht="16.2" customHeight="1" x14ac:dyDescent="0.3"/>
    <row r="845" ht="16.2" customHeight="1" x14ac:dyDescent="0.3"/>
    <row r="846" ht="16.2" customHeight="1" x14ac:dyDescent="0.3"/>
    <row r="847" ht="16.2" customHeight="1" x14ac:dyDescent="0.3"/>
    <row r="848" ht="16.2" customHeight="1" x14ac:dyDescent="0.3"/>
    <row r="849" ht="16.2" customHeight="1" x14ac:dyDescent="0.3"/>
    <row r="850" ht="16.2" customHeight="1" x14ac:dyDescent="0.3"/>
    <row r="851" ht="16.2" customHeight="1" x14ac:dyDescent="0.3"/>
    <row r="852" ht="16.2" customHeight="1" x14ac:dyDescent="0.3"/>
    <row r="853" ht="16.2" customHeight="1" x14ac:dyDescent="0.3"/>
    <row r="854" ht="16.2" customHeight="1" x14ac:dyDescent="0.3"/>
    <row r="855" ht="16.2" customHeight="1" x14ac:dyDescent="0.3"/>
    <row r="856" ht="16.2" customHeight="1" x14ac:dyDescent="0.3"/>
    <row r="857" ht="16.2" customHeight="1" x14ac:dyDescent="0.3"/>
    <row r="858" ht="16.2" customHeight="1" x14ac:dyDescent="0.3"/>
    <row r="859" ht="16.2" customHeight="1" x14ac:dyDescent="0.3"/>
    <row r="860" ht="16.2" customHeight="1" x14ac:dyDescent="0.3"/>
    <row r="861" ht="16.2" customHeight="1" x14ac:dyDescent="0.3"/>
    <row r="862" ht="16.2" customHeight="1" x14ac:dyDescent="0.3"/>
    <row r="863" ht="16.2" customHeight="1" x14ac:dyDescent="0.3"/>
    <row r="864" ht="16.2" customHeight="1" x14ac:dyDescent="0.3"/>
    <row r="865" ht="16.2" customHeight="1" x14ac:dyDescent="0.3"/>
    <row r="866" ht="16.2" customHeight="1" x14ac:dyDescent="0.3"/>
    <row r="867" ht="16.2" customHeight="1" x14ac:dyDescent="0.3"/>
    <row r="868" ht="16.2" customHeight="1" x14ac:dyDescent="0.3"/>
    <row r="869" ht="16.2" customHeight="1" x14ac:dyDescent="0.3"/>
    <row r="870" ht="16.2" customHeight="1" x14ac:dyDescent="0.3"/>
    <row r="871" ht="16.2" customHeight="1" x14ac:dyDescent="0.3"/>
    <row r="872" ht="16.2" customHeight="1" x14ac:dyDescent="0.3"/>
    <row r="873" ht="16.2" customHeight="1" x14ac:dyDescent="0.3"/>
    <row r="874" ht="16.2" customHeight="1" x14ac:dyDescent="0.3"/>
    <row r="875" ht="16.2" customHeight="1" x14ac:dyDescent="0.3"/>
    <row r="876" ht="16.2" customHeight="1" x14ac:dyDescent="0.3"/>
    <row r="877" ht="16.2" customHeight="1" x14ac:dyDescent="0.3"/>
    <row r="878" ht="16.2" customHeight="1" x14ac:dyDescent="0.3"/>
    <row r="879" ht="16.2" customHeight="1" x14ac:dyDescent="0.3"/>
    <row r="880" ht="16.2" customHeight="1" x14ac:dyDescent="0.3"/>
    <row r="881" ht="16.2" customHeight="1" x14ac:dyDescent="0.3"/>
    <row r="882" ht="16.2" customHeight="1" x14ac:dyDescent="0.3"/>
    <row r="883" ht="16.2" customHeight="1" x14ac:dyDescent="0.3"/>
    <row r="884" ht="16.2" customHeight="1" x14ac:dyDescent="0.3"/>
    <row r="885" ht="16.2" customHeight="1" x14ac:dyDescent="0.3"/>
    <row r="886" ht="16.2" customHeight="1" x14ac:dyDescent="0.3"/>
    <row r="887" ht="16.2" customHeight="1" x14ac:dyDescent="0.3"/>
    <row r="888" ht="16.2" customHeight="1" x14ac:dyDescent="0.3"/>
    <row r="889" ht="16.2" customHeight="1" x14ac:dyDescent="0.3"/>
    <row r="890" ht="16.2" customHeight="1" x14ac:dyDescent="0.3"/>
    <row r="891" ht="16.2" customHeight="1" x14ac:dyDescent="0.3"/>
    <row r="892" ht="16.2" customHeight="1" x14ac:dyDescent="0.3"/>
    <row r="893" ht="16.2" customHeight="1" x14ac:dyDescent="0.3"/>
    <row r="894" ht="16.2" customHeight="1" x14ac:dyDescent="0.3"/>
    <row r="895" ht="16.2" customHeight="1" x14ac:dyDescent="0.3"/>
    <row r="896" ht="16.2" customHeight="1" x14ac:dyDescent="0.3"/>
    <row r="897" ht="16.2" customHeight="1" x14ac:dyDescent="0.3"/>
    <row r="898" ht="16.2" customHeight="1" x14ac:dyDescent="0.3"/>
    <row r="899" ht="16.2" customHeight="1" x14ac:dyDescent="0.3"/>
    <row r="900" ht="16.2" customHeight="1" x14ac:dyDescent="0.3"/>
    <row r="901" ht="16.2" customHeight="1" x14ac:dyDescent="0.3"/>
    <row r="902" ht="16.2" customHeight="1" x14ac:dyDescent="0.3"/>
    <row r="903" ht="16.2" customHeight="1" x14ac:dyDescent="0.3"/>
    <row r="904" ht="16.2" customHeight="1" x14ac:dyDescent="0.3"/>
    <row r="905" ht="16.2" customHeight="1" x14ac:dyDescent="0.3"/>
    <row r="906" ht="16.2" customHeight="1" x14ac:dyDescent="0.3"/>
    <row r="907" ht="16.2" customHeight="1" x14ac:dyDescent="0.3"/>
    <row r="908" ht="16.2" customHeight="1" x14ac:dyDescent="0.3"/>
    <row r="909" ht="16.2" customHeight="1" x14ac:dyDescent="0.3"/>
    <row r="910" ht="16.2" customHeight="1" x14ac:dyDescent="0.3"/>
    <row r="911" ht="16.2" customHeight="1" x14ac:dyDescent="0.3"/>
    <row r="912" ht="16.2" customHeight="1" x14ac:dyDescent="0.3"/>
    <row r="913" ht="16.2" customHeight="1" x14ac:dyDescent="0.3"/>
    <row r="914" ht="16.2" customHeight="1" x14ac:dyDescent="0.3"/>
    <row r="915" ht="16.2" customHeight="1" x14ac:dyDescent="0.3"/>
    <row r="916" ht="16.2" customHeight="1" x14ac:dyDescent="0.3"/>
    <row r="917" ht="16.2" customHeight="1" x14ac:dyDescent="0.3"/>
    <row r="918" ht="16.2" customHeight="1" x14ac:dyDescent="0.3"/>
    <row r="919" ht="16.2" customHeight="1" x14ac:dyDescent="0.3"/>
    <row r="920" ht="16.2" customHeight="1" x14ac:dyDescent="0.3"/>
    <row r="921" ht="16.2" customHeight="1" x14ac:dyDescent="0.3"/>
    <row r="922" ht="16.2" customHeight="1" x14ac:dyDescent="0.3"/>
    <row r="923" ht="16.2" customHeight="1" x14ac:dyDescent="0.3"/>
    <row r="924" ht="16.2" customHeight="1" x14ac:dyDescent="0.3"/>
    <row r="925" ht="16.2" customHeight="1" x14ac:dyDescent="0.3"/>
    <row r="926" ht="16.2" customHeight="1" x14ac:dyDescent="0.3"/>
    <row r="927" ht="16.2" customHeight="1" x14ac:dyDescent="0.3"/>
    <row r="928" ht="16.2" customHeight="1" x14ac:dyDescent="0.3"/>
    <row r="929" ht="16.2" customHeight="1" x14ac:dyDescent="0.3"/>
    <row r="930" ht="16.2" customHeight="1" x14ac:dyDescent="0.3"/>
    <row r="931" ht="16.2" customHeight="1" x14ac:dyDescent="0.3"/>
    <row r="932" ht="16.2" customHeight="1" x14ac:dyDescent="0.3"/>
    <row r="933" ht="16.2" customHeight="1" x14ac:dyDescent="0.3"/>
    <row r="934" ht="16.2" customHeight="1" x14ac:dyDescent="0.3"/>
    <row r="935" ht="16.2" customHeight="1" x14ac:dyDescent="0.3"/>
    <row r="936" ht="16.2" customHeight="1" x14ac:dyDescent="0.3"/>
    <row r="937" ht="16.2" customHeight="1" x14ac:dyDescent="0.3"/>
    <row r="938" ht="16.2" customHeight="1" x14ac:dyDescent="0.3"/>
    <row r="939" ht="16.2" customHeight="1" x14ac:dyDescent="0.3"/>
    <row r="940" ht="16.2" customHeight="1" x14ac:dyDescent="0.3"/>
    <row r="941" ht="16.2" customHeight="1" x14ac:dyDescent="0.3"/>
    <row r="942" ht="16.2" customHeight="1" x14ac:dyDescent="0.3"/>
    <row r="943" ht="16.2" customHeight="1" x14ac:dyDescent="0.3"/>
    <row r="944" ht="16.2" customHeight="1" x14ac:dyDescent="0.3"/>
    <row r="945" ht="16.2" customHeight="1" x14ac:dyDescent="0.3"/>
    <row r="946" ht="16.2" customHeight="1" x14ac:dyDescent="0.3"/>
    <row r="947" ht="16.2" customHeight="1" x14ac:dyDescent="0.3"/>
    <row r="948" ht="16.2" customHeight="1" x14ac:dyDescent="0.3"/>
    <row r="949" ht="16.2" customHeight="1" x14ac:dyDescent="0.3"/>
    <row r="950" ht="16.2" customHeight="1" x14ac:dyDescent="0.3"/>
    <row r="951" ht="16.2" customHeight="1" x14ac:dyDescent="0.3"/>
    <row r="952" ht="16.2" customHeight="1" x14ac:dyDescent="0.3"/>
    <row r="953" ht="16.2" customHeight="1" x14ac:dyDescent="0.3"/>
    <row r="954" ht="16.2" customHeight="1" x14ac:dyDescent="0.3"/>
    <row r="955" ht="16.2" customHeight="1" x14ac:dyDescent="0.3"/>
    <row r="956" ht="16.2" customHeight="1" x14ac:dyDescent="0.3"/>
    <row r="957" ht="16.2" customHeight="1" x14ac:dyDescent="0.3"/>
    <row r="958" ht="16.2" customHeight="1" x14ac:dyDescent="0.3"/>
    <row r="959" ht="16.2" customHeight="1" x14ac:dyDescent="0.3"/>
    <row r="960" ht="16.2" customHeight="1" x14ac:dyDescent="0.3"/>
    <row r="961" ht="16.2" customHeight="1" x14ac:dyDescent="0.3"/>
    <row r="962" ht="16.2" customHeight="1" x14ac:dyDescent="0.3"/>
    <row r="963" ht="16.2" customHeight="1" x14ac:dyDescent="0.3"/>
    <row r="964" ht="16.2" customHeight="1" x14ac:dyDescent="0.3"/>
    <row r="965" ht="16.2" customHeight="1" x14ac:dyDescent="0.3"/>
    <row r="966" ht="16.2" customHeight="1" x14ac:dyDescent="0.3"/>
    <row r="967" ht="16.2" customHeight="1" x14ac:dyDescent="0.3"/>
    <row r="968" ht="16.2" customHeight="1" x14ac:dyDescent="0.3"/>
    <row r="969" ht="16.2" customHeight="1" x14ac:dyDescent="0.3"/>
    <row r="970" ht="16.2" customHeight="1" x14ac:dyDescent="0.3"/>
    <row r="971" ht="16.2" customHeight="1" x14ac:dyDescent="0.3"/>
    <row r="972" ht="16.2" customHeight="1" x14ac:dyDescent="0.3"/>
    <row r="973" ht="16.2" customHeight="1" x14ac:dyDescent="0.3"/>
    <row r="974" ht="16.2" customHeight="1" x14ac:dyDescent="0.3"/>
    <row r="975" ht="16.2" customHeight="1" x14ac:dyDescent="0.3"/>
    <row r="976" ht="16.2" customHeight="1" x14ac:dyDescent="0.3"/>
    <row r="977" ht="16.2" customHeight="1" x14ac:dyDescent="0.3"/>
    <row r="978" ht="16.2" customHeight="1" x14ac:dyDescent="0.3"/>
    <row r="979" ht="16.2" customHeight="1" x14ac:dyDescent="0.3"/>
    <row r="980" ht="16.2" customHeight="1" x14ac:dyDescent="0.3"/>
    <row r="981" ht="16.2" customHeight="1" x14ac:dyDescent="0.3"/>
    <row r="982" ht="16.2" customHeight="1" x14ac:dyDescent="0.3"/>
    <row r="983" ht="16.2" customHeight="1" x14ac:dyDescent="0.3"/>
    <row r="984" ht="16.2" customHeight="1" x14ac:dyDescent="0.3"/>
    <row r="985" ht="16.2" customHeight="1" x14ac:dyDescent="0.3"/>
    <row r="986" ht="16.2" customHeight="1" x14ac:dyDescent="0.3"/>
    <row r="987" ht="16.2" customHeight="1" x14ac:dyDescent="0.3"/>
    <row r="988" ht="16.2" customHeight="1" x14ac:dyDescent="0.3"/>
    <row r="989" ht="16.2" customHeight="1" x14ac:dyDescent="0.3"/>
    <row r="990" ht="16.2" customHeight="1" x14ac:dyDescent="0.3"/>
    <row r="991" ht="16.2" customHeight="1" x14ac:dyDescent="0.3"/>
    <row r="992" ht="16.2" customHeight="1" x14ac:dyDescent="0.3"/>
    <row r="993" ht="16.2" customHeight="1" x14ac:dyDescent="0.3"/>
    <row r="994" ht="16.2" customHeight="1" x14ac:dyDescent="0.3"/>
    <row r="995" ht="16.2" customHeight="1" x14ac:dyDescent="0.3"/>
    <row r="996" ht="16.2" customHeight="1" x14ac:dyDescent="0.3"/>
    <row r="997" ht="16.2" customHeight="1" x14ac:dyDescent="0.3"/>
    <row r="998" ht="16.2" customHeight="1" x14ac:dyDescent="0.3"/>
    <row r="999" ht="16.2" customHeight="1" x14ac:dyDescent="0.3"/>
    <row r="1000" ht="16.2" customHeight="1" x14ac:dyDescent="0.3"/>
    <row r="1001" ht="16.2" customHeight="1" x14ac:dyDescent="0.3"/>
    <row r="1002" ht="16.2" customHeight="1" x14ac:dyDescent="0.3"/>
    <row r="1003" ht="16.2" customHeight="1" x14ac:dyDescent="0.3"/>
    <row r="1004" ht="16.2" customHeight="1" x14ac:dyDescent="0.3"/>
    <row r="1005" ht="16.2" customHeight="1" x14ac:dyDescent="0.3"/>
    <row r="1006" ht="16.2" customHeight="1" x14ac:dyDescent="0.3"/>
    <row r="1007" ht="16.2" customHeight="1" x14ac:dyDescent="0.3"/>
    <row r="1008" ht="16.2" customHeight="1" x14ac:dyDescent="0.3"/>
    <row r="1009" ht="16.2" customHeight="1" x14ac:dyDescent="0.3"/>
    <row r="1010" ht="16.2" customHeight="1" x14ac:dyDescent="0.3"/>
    <row r="1011" ht="16.2" customHeight="1" x14ac:dyDescent="0.3"/>
    <row r="1012" ht="16.2" customHeight="1" x14ac:dyDescent="0.3"/>
    <row r="1013" ht="16.2" customHeight="1" x14ac:dyDescent="0.3"/>
    <row r="1014" ht="16.2" customHeight="1" x14ac:dyDescent="0.3"/>
    <row r="1015" ht="16.2" customHeight="1" x14ac:dyDescent="0.3"/>
    <row r="1016" ht="16.2" customHeight="1" x14ac:dyDescent="0.3"/>
    <row r="1017" ht="16.2" customHeight="1" x14ac:dyDescent="0.3"/>
    <row r="1018" ht="16.2" customHeight="1" x14ac:dyDescent="0.3"/>
    <row r="1019" ht="16.2" customHeight="1" x14ac:dyDescent="0.3"/>
    <row r="1020" ht="16.2" customHeight="1" x14ac:dyDescent="0.3"/>
    <row r="1021" ht="16.2" customHeight="1" x14ac:dyDescent="0.3"/>
    <row r="1022" ht="16.2" customHeight="1" x14ac:dyDescent="0.3"/>
    <row r="1023" ht="16.2" customHeight="1" x14ac:dyDescent="0.3"/>
    <row r="1024" ht="16.2" customHeight="1" x14ac:dyDescent="0.3"/>
    <row r="1025" ht="16.2" customHeight="1" x14ac:dyDescent="0.3"/>
    <row r="1026" ht="16.2" customHeight="1" x14ac:dyDescent="0.3"/>
    <row r="1027" ht="16.2" customHeight="1" x14ac:dyDescent="0.3"/>
    <row r="1028" ht="16.2" customHeight="1" x14ac:dyDescent="0.3"/>
    <row r="1029" ht="16.2" customHeight="1" x14ac:dyDescent="0.3"/>
    <row r="1030" ht="16.2" customHeight="1" x14ac:dyDescent="0.3"/>
    <row r="1031" ht="16.2" customHeight="1" x14ac:dyDescent="0.3"/>
    <row r="1032" ht="16.2" customHeight="1" x14ac:dyDescent="0.3"/>
    <row r="1033" ht="16.2" customHeight="1" x14ac:dyDescent="0.3"/>
    <row r="1034" ht="16.2" customHeight="1" x14ac:dyDescent="0.3"/>
    <row r="1035" ht="16.2" customHeight="1" x14ac:dyDescent="0.3"/>
    <row r="1036" ht="16.2" customHeight="1" x14ac:dyDescent="0.3"/>
    <row r="1037" ht="16.2" customHeight="1" x14ac:dyDescent="0.3"/>
    <row r="1038" ht="16.2" customHeight="1" x14ac:dyDescent="0.3"/>
    <row r="1039" ht="16.2" customHeight="1" x14ac:dyDescent="0.3"/>
    <row r="1040" ht="16.2" customHeight="1" x14ac:dyDescent="0.3"/>
    <row r="1041" ht="16.2" customHeight="1" x14ac:dyDescent="0.3"/>
    <row r="1042" ht="16.2" customHeight="1" x14ac:dyDescent="0.3"/>
    <row r="1043" ht="16.2" customHeight="1" x14ac:dyDescent="0.3"/>
    <row r="1044" ht="16.2" customHeight="1" x14ac:dyDescent="0.3"/>
    <row r="1045" ht="16.2" customHeight="1" x14ac:dyDescent="0.3"/>
    <row r="1046" ht="16.2" customHeight="1" x14ac:dyDescent="0.3"/>
    <row r="1047" ht="16.2" customHeight="1" x14ac:dyDescent="0.3"/>
    <row r="1048" ht="16.2" customHeight="1" x14ac:dyDescent="0.3"/>
    <row r="1049" ht="16.2" customHeight="1" x14ac:dyDescent="0.3"/>
    <row r="1050" ht="16.2" customHeight="1" x14ac:dyDescent="0.3"/>
    <row r="1051" ht="16.2" customHeight="1" x14ac:dyDescent="0.3"/>
    <row r="1052" ht="16.2" customHeight="1" x14ac:dyDescent="0.3"/>
    <row r="1053" ht="16.2" customHeight="1" x14ac:dyDescent="0.3"/>
    <row r="1054" ht="16.2" customHeight="1" x14ac:dyDescent="0.3"/>
    <row r="1055" ht="16.2" customHeight="1" x14ac:dyDescent="0.3"/>
    <row r="1056" ht="16.2" customHeight="1" x14ac:dyDescent="0.3"/>
    <row r="1057" ht="16.2" customHeight="1" x14ac:dyDescent="0.3"/>
    <row r="1058" ht="16.2" customHeight="1" x14ac:dyDescent="0.3"/>
    <row r="1059" ht="16.2" customHeight="1" x14ac:dyDescent="0.3"/>
    <row r="1060" ht="16.2" customHeight="1" x14ac:dyDescent="0.3"/>
    <row r="1061" ht="16.2" customHeight="1" x14ac:dyDescent="0.3"/>
    <row r="1062" ht="16.2" customHeight="1" x14ac:dyDescent="0.3"/>
    <row r="1063" ht="16.2" customHeight="1" x14ac:dyDescent="0.3"/>
    <row r="1064" ht="16.2" customHeight="1" x14ac:dyDescent="0.3"/>
    <row r="1065" ht="16.2" customHeight="1" x14ac:dyDescent="0.3"/>
    <row r="1066" ht="16.2" customHeight="1" x14ac:dyDescent="0.3"/>
    <row r="1067" ht="16.2" customHeight="1" x14ac:dyDescent="0.3"/>
    <row r="1068" ht="16.2" customHeight="1" x14ac:dyDescent="0.3"/>
    <row r="1069" ht="16.2" customHeight="1" x14ac:dyDescent="0.3"/>
    <row r="1070" ht="16.2" customHeight="1" x14ac:dyDescent="0.3"/>
    <row r="1071" ht="16.2" customHeight="1" x14ac:dyDescent="0.3"/>
    <row r="1072" ht="16.2" customHeight="1" x14ac:dyDescent="0.3"/>
    <row r="1073" ht="16.2" customHeight="1" x14ac:dyDescent="0.3"/>
    <row r="1074" ht="16.2" customHeight="1" x14ac:dyDescent="0.3"/>
    <row r="1075" ht="16.2" customHeight="1" x14ac:dyDescent="0.3"/>
    <row r="1076" ht="16.2" customHeight="1" x14ac:dyDescent="0.3"/>
    <row r="1077" ht="16.2" customHeight="1" x14ac:dyDescent="0.3"/>
    <row r="1078" ht="16.2" customHeight="1" x14ac:dyDescent="0.3"/>
    <row r="1079" ht="16.2" customHeight="1" x14ac:dyDescent="0.3"/>
    <row r="1080" ht="16.2" customHeight="1" x14ac:dyDescent="0.3"/>
    <row r="1081" ht="16.2" customHeight="1" x14ac:dyDescent="0.3"/>
    <row r="1082" ht="16.2" customHeight="1" x14ac:dyDescent="0.3"/>
    <row r="1083" ht="16.2" customHeight="1" x14ac:dyDescent="0.3"/>
    <row r="1084" ht="16.2" customHeight="1" x14ac:dyDescent="0.3"/>
    <row r="1085" ht="16.2" customHeight="1" x14ac:dyDescent="0.3"/>
    <row r="1086" ht="16.2" customHeight="1" x14ac:dyDescent="0.3"/>
    <row r="1087" ht="16.2" customHeight="1" x14ac:dyDescent="0.3"/>
    <row r="1088" ht="16.2" customHeight="1" x14ac:dyDescent="0.3"/>
    <row r="1089" ht="16.2" customHeight="1" x14ac:dyDescent="0.3"/>
    <row r="1090" ht="16.2" customHeight="1" x14ac:dyDescent="0.3"/>
    <row r="1091" ht="16.2" customHeight="1" x14ac:dyDescent="0.3"/>
    <row r="1092" ht="16.2" customHeight="1" x14ac:dyDescent="0.3"/>
    <row r="1093" ht="16.2" customHeight="1" x14ac:dyDescent="0.3"/>
    <row r="1094" ht="16.2" customHeight="1" x14ac:dyDescent="0.3"/>
    <row r="1095" ht="16.2" customHeight="1" x14ac:dyDescent="0.3"/>
    <row r="1096" ht="16.2" customHeight="1" x14ac:dyDescent="0.3"/>
    <row r="1097" ht="16.2" customHeight="1" x14ac:dyDescent="0.3"/>
    <row r="1098" ht="16.2" customHeight="1" x14ac:dyDescent="0.3"/>
    <row r="1099" ht="16.2" customHeight="1" x14ac:dyDescent="0.3"/>
    <row r="1100" ht="16.2" customHeight="1" x14ac:dyDescent="0.3"/>
    <row r="1101" ht="16.2" customHeight="1" x14ac:dyDescent="0.3"/>
    <row r="1102" ht="16.2" customHeight="1" x14ac:dyDescent="0.3"/>
    <row r="1103" ht="16.2" customHeight="1" x14ac:dyDescent="0.3"/>
    <row r="1104" ht="16.2" customHeight="1" x14ac:dyDescent="0.3"/>
    <row r="1105" ht="16.2" customHeight="1" x14ac:dyDescent="0.3"/>
    <row r="1106" ht="16.2" customHeight="1" x14ac:dyDescent="0.3"/>
    <row r="1107" ht="16.2" customHeight="1" x14ac:dyDescent="0.3"/>
    <row r="1108" ht="16.2" customHeight="1" x14ac:dyDescent="0.3"/>
    <row r="1109" ht="16.2" customHeight="1" x14ac:dyDescent="0.3"/>
    <row r="1110" ht="16.2" customHeight="1" x14ac:dyDescent="0.3"/>
    <row r="1111" ht="16.2" customHeight="1" x14ac:dyDescent="0.3"/>
    <row r="1112" ht="16.2" customHeight="1" x14ac:dyDescent="0.3"/>
    <row r="1113" ht="16.2" customHeight="1" x14ac:dyDescent="0.3"/>
    <row r="1114" ht="16.2" customHeight="1" x14ac:dyDescent="0.3"/>
    <row r="1115" ht="16.2" customHeight="1" x14ac:dyDescent="0.3"/>
    <row r="1116" ht="16.2" customHeight="1" x14ac:dyDescent="0.3"/>
    <row r="1117" ht="16.2" customHeight="1" x14ac:dyDescent="0.3"/>
    <row r="1118" ht="16.2" customHeight="1" x14ac:dyDescent="0.3"/>
    <row r="1119" ht="16.2" customHeight="1" x14ac:dyDescent="0.3"/>
    <row r="1120" ht="16.2" customHeight="1" x14ac:dyDescent="0.3"/>
    <row r="1121" ht="16.2" customHeight="1" x14ac:dyDescent="0.3"/>
    <row r="1122" ht="16.2" customHeight="1" x14ac:dyDescent="0.3"/>
    <row r="1123" ht="16.2" customHeight="1" x14ac:dyDescent="0.3"/>
    <row r="1124" ht="16.2" customHeight="1" x14ac:dyDescent="0.3"/>
    <row r="1125" ht="16.2" customHeight="1" x14ac:dyDescent="0.3"/>
    <row r="1126" ht="16.2" customHeight="1" x14ac:dyDescent="0.3"/>
    <row r="1127" ht="16.2" customHeight="1" x14ac:dyDescent="0.3"/>
    <row r="1128" ht="16.2" customHeight="1" x14ac:dyDescent="0.3"/>
    <row r="1129" ht="16.2" customHeight="1" x14ac:dyDescent="0.3"/>
    <row r="1130" ht="16.2" customHeight="1" x14ac:dyDescent="0.3"/>
    <row r="1131" ht="16.2" customHeight="1" x14ac:dyDescent="0.3"/>
    <row r="1132" ht="16.2" customHeight="1" x14ac:dyDescent="0.3"/>
    <row r="1133" ht="16.2" customHeight="1" x14ac:dyDescent="0.3"/>
    <row r="1134" ht="16.2" customHeight="1" x14ac:dyDescent="0.3"/>
    <row r="1135" ht="16.2" customHeight="1" x14ac:dyDescent="0.3"/>
    <row r="1136" ht="16.2" customHeight="1" x14ac:dyDescent="0.3"/>
    <row r="1137" ht="16.2" customHeight="1" x14ac:dyDescent="0.3"/>
    <row r="1138" ht="16.2" customHeight="1" x14ac:dyDescent="0.3"/>
    <row r="1139" ht="16.2" customHeight="1" x14ac:dyDescent="0.3"/>
    <row r="1140" ht="16.2" customHeight="1" x14ac:dyDescent="0.3"/>
    <row r="1141" ht="16.2" customHeight="1" x14ac:dyDescent="0.3"/>
    <row r="1142" ht="16.2" customHeight="1" x14ac:dyDescent="0.3"/>
    <row r="1143" ht="16.2" customHeight="1" x14ac:dyDescent="0.3"/>
    <row r="1144" ht="16.2" customHeight="1" x14ac:dyDescent="0.3"/>
    <row r="1145" ht="16.2" customHeight="1" x14ac:dyDescent="0.3"/>
    <row r="1146" ht="16.2" customHeight="1" x14ac:dyDescent="0.3"/>
    <row r="1147" ht="16.2" customHeight="1" x14ac:dyDescent="0.3"/>
    <row r="1148" ht="16.2" customHeight="1" x14ac:dyDescent="0.3"/>
    <row r="1149" ht="16.2" customHeight="1" x14ac:dyDescent="0.3"/>
    <row r="1150" ht="16.2" customHeight="1" x14ac:dyDescent="0.3"/>
    <row r="1151" ht="16.2" customHeight="1" x14ac:dyDescent="0.3"/>
    <row r="1152" ht="16.2" customHeight="1" x14ac:dyDescent="0.3"/>
    <row r="1153" ht="16.2" customHeight="1" x14ac:dyDescent="0.3"/>
    <row r="1154" ht="16.2" customHeight="1" x14ac:dyDescent="0.3"/>
    <row r="1155" ht="16.2" customHeight="1" x14ac:dyDescent="0.3"/>
    <row r="1156" ht="16.2" customHeight="1" x14ac:dyDescent="0.3"/>
    <row r="1157" ht="16.2" customHeight="1" x14ac:dyDescent="0.3"/>
    <row r="1158" ht="16.2" customHeight="1" x14ac:dyDescent="0.3"/>
    <row r="1159" ht="16.2" customHeight="1" x14ac:dyDescent="0.3"/>
    <row r="1160" ht="16.2" customHeight="1" x14ac:dyDescent="0.3"/>
    <row r="1161" ht="16.2" customHeight="1" x14ac:dyDescent="0.3"/>
    <row r="1162" ht="16.2" customHeight="1" x14ac:dyDescent="0.3"/>
    <row r="1163" ht="16.2" customHeight="1" x14ac:dyDescent="0.3"/>
    <row r="1164" ht="16.2" customHeight="1" x14ac:dyDescent="0.3"/>
    <row r="1165" ht="16.2" customHeight="1" x14ac:dyDescent="0.3"/>
    <row r="1166" ht="16.2" customHeight="1" x14ac:dyDescent="0.3"/>
    <row r="1167" ht="16.2" customHeight="1" x14ac:dyDescent="0.3"/>
    <row r="1168" ht="16.2" customHeight="1" x14ac:dyDescent="0.3"/>
    <row r="1169" ht="16.2" customHeight="1" x14ac:dyDescent="0.3"/>
    <row r="1170" ht="16.2" customHeight="1" x14ac:dyDescent="0.3"/>
    <row r="1171" ht="16.2" customHeight="1" x14ac:dyDescent="0.3"/>
    <row r="1172" ht="16.2" customHeight="1" x14ac:dyDescent="0.3"/>
    <row r="1173" ht="16.2" customHeight="1" x14ac:dyDescent="0.3"/>
    <row r="1174" ht="16.2" customHeight="1" x14ac:dyDescent="0.3"/>
    <row r="1175" ht="16.2" customHeight="1" x14ac:dyDescent="0.3"/>
    <row r="1176" ht="16.2" customHeight="1" x14ac:dyDescent="0.3"/>
    <row r="1177" ht="16.2" customHeight="1" x14ac:dyDescent="0.3"/>
    <row r="1178" ht="16.2" customHeight="1" x14ac:dyDescent="0.3"/>
    <row r="1179" ht="16.2" customHeight="1" x14ac:dyDescent="0.3"/>
    <row r="1180" ht="16.2" customHeight="1" x14ac:dyDescent="0.3"/>
    <row r="1181" ht="16.2" customHeight="1" x14ac:dyDescent="0.3"/>
    <row r="1182" ht="16.2" customHeight="1" x14ac:dyDescent="0.3"/>
    <row r="1183" ht="16.2" customHeight="1" x14ac:dyDescent="0.3"/>
    <row r="1184" ht="16.2" customHeight="1" x14ac:dyDescent="0.3"/>
    <row r="1185" ht="16.2" customHeight="1" x14ac:dyDescent="0.3"/>
    <row r="1186" ht="16.2" customHeight="1" x14ac:dyDescent="0.3"/>
    <row r="1187" ht="16.2" customHeight="1" x14ac:dyDescent="0.3"/>
    <row r="1188" ht="16.2" customHeight="1" x14ac:dyDescent="0.3"/>
    <row r="1189" ht="16.2" customHeight="1" x14ac:dyDescent="0.3"/>
    <row r="1190" ht="16.2" customHeight="1" x14ac:dyDescent="0.3"/>
    <row r="1191" ht="16.2" customHeight="1" x14ac:dyDescent="0.3"/>
    <row r="1192" ht="16.2" customHeight="1" x14ac:dyDescent="0.3"/>
    <row r="1193" ht="16.2" customHeight="1" x14ac:dyDescent="0.3"/>
    <row r="1194" ht="16.2" customHeight="1" x14ac:dyDescent="0.3"/>
    <row r="1195" ht="16.2" customHeight="1" x14ac:dyDescent="0.3"/>
    <row r="1196" ht="16.2" customHeight="1" x14ac:dyDescent="0.3"/>
    <row r="1197" ht="16.2" customHeight="1" x14ac:dyDescent="0.3"/>
    <row r="1198" ht="16.2" customHeight="1" x14ac:dyDescent="0.3"/>
    <row r="1199" ht="16.2" customHeight="1" x14ac:dyDescent="0.3"/>
    <row r="1200" ht="16.2" customHeight="1" x14ac:dyDescent="0.3"/>
    <row r="1201" ht="16.2" customHeight="1" x14ac:dyDescent="0.3"/>
    <row r="1202" ht="16.2" customHeight="1" x14ac:dyDescent="0.3"/>
    <row r="1203" ht="16.2" customHeight="1" x14ac:dyDescent="0.3"/>
    <row r="1204" ht="16.2" customHeight="1" x14ac:dyDescent="0.3"/>
    <row r="1205" ht="16.2" customHeight="1" x14ac:dyDescent="0.3"/>
    <row r="1206" ht="16.2" customHeight="1" x14ac:dyDescent="0.3"/>
    <row r="1207" ht="16.2" customHeight="1" x14ac:dyDescent="0.3"/>
    <row r="1208" ht="16.2" customHeight="1" x14ac:dyDescent="0.3"/>
    <row r="1209" ht="16.2" customHeight="1" x14ac:dyDescent="0.3"/>
    <row r="1210" ht="16.2" customHeight="1" x14ac:dyDescent="0.3"/>
    <row r="1211" ht="16.2" customHeight="1" x14ac:dyDescent="0.3"/>
    <row r="1212" ht="16.2" customHeight="1" x14ac:dyDescent="0.3"/>
    <row r="1213" ht="16.2" customHeight="1" x14ac:dyDescent="0.3"/>
    <row r="1214" ht="16.2" customHeight="1" x14ac:dyDescent="0.3"/>
    <row r="1215" ht="16.2" customHeight="1" x14ac:dyDescent="0.3"/>
    <row r="1216" ht="16.2" customHeight="1" x14ac:dyDescent="0.3"/>
    <row r="1217" ht="16.2" customHeight="1" x14ac:dyDescent="0.3"/>
    <row r="1218" ht="16.2" customHeight="1" x14ac:dyDescent="0.3"/>
    <row r="1219" ht="16.2" customHeight="1" x14ac:dyDescent="0.3"/>
    <row r="1220" ht="16.2" customHeight="1" x14ac:dyDescent="0.3"/>
    <row r="1221" ht="16.2" customHeight="1" x14ac:dyDescent="0.3"/>
    <row r="1222" ht="16.2" customHeight="1" x14ac:dyDescent="0.3"/>
    <row r="1223" ht="16.2" customHeight="1" x14ac:dyDescent="0.3"/>
    <row r="1224" ht="16.2" customHeight="1" x14ac:dyDescent="0.3"/>
    <row r="1225" ht="16.2" customHeight="1" x14ac:dyDescent="0.3"/>
    <row r="1226" ht="16.2" customHeight="1" x14ac:dyDescent="0.3"/>
    <row r="1227" ht="16.2" customHeight="1" x14ac:dyDescent="0.3"/>
    <row r="1228" ht="16.2" customHeight="1" x14ac:dyDescent="0.3"/>
    <row r="1229" ht="16.2" customHeight="1" x14ac:dyDescent="0.3"/>
    <row r="1230" ht="16.2" customHeight="1" x14ac:dyDescent="0.3"/>
    <row r="1231" ht="16.2" customHeight="1" x14ac:dyDescent="0.3"/>
    <row r="1232" ht="16.2" customHeight="1" x14ac:dyDescent="0.3"/>
    <row r="1233" ht="16.2" customHeight="1" x14ac:dyDescent="0.3"/>
    <row r="1234" ht="16.2" customHeight="1" x14ac:dyDescent="0.3"/>
    <row r="1235" ht="16.2" customHeight="1" x14ac:dyDescent="0.3"/>
    <row r="1236" ht="16.2" customHeight="1" x14ac:dyDescent="0.3"/>
    <row r="1237" ht="16.2" customHeight="1" x14ac:dyDescent="0.3"/>
    <row r="1238" ht="16.2" customHeight="1" x14ac:dyDescent="0.3"/>
    <row r="1239" ht="16.2" customHeight="1" x14ac:dyDescent="0.3"/>
    <row r="1240" ht="16.2" customHeight="1" x14ac:dyDescent="0.3"/>
    <row r="1241" ht="16.2" customHeight="1" x14ac:dyDescent="0.3"/>
    <row r="1242" ht="16.2" customHeight="1" x14ac:dyDescent="0.3"/>
    <row r="1243" ht="16.2" customHeight="1" x14ac:dyDescent="0.3"/>
    <row r="1244" ht="16.2" customHeight="1" x14ac:dyDescent="0.3"/>
    <row r="1245" ht="16.2" customHeight="1" x14ac:dyDescent="0.3"/>
    <row r="1246" ht="16.2" customHeight="1" x14ac:dyDescent="0.3"/>
    <row r="1247" ht="16.2" customHeight="1" x14ac:dyDescent="0.3"/>
    <row r="1248" ht="16.2" customHeight="1" x14ac:dyDescent="0.3"/>
    <row r="1249" ht="16.2" customHeight="1" x14ac:dyDescent="0.3"/>
    <row r="1250" ht="16.2" customHeight="1" x14ac:dyDescent="0.3"/>
    <row r="1251" ht="16.2" customHeight="1" x14ac:dyDescent="0.3"/>
    <row r="1252" ht="16.2" customHeight="1" x14ac:dyDescent="0.3"/>
    <row r="1253" ht="16.2" customHeight="1" x14ac:dyDescent="0.3"/>
    <row r="1254" ht="16.2" customHeight="1" x14ac:dyDescent="0.3"/>
    <row r="1255" ht="16.2" customHeight="1" x14ac:dyDescent="0.3"/>
    <row r="1256" ht="16.2" customHeight="1" x14ac:dyDescent="0.3"/>
    <row r="1257" ht="16.2" customHeight="1" x14ac:dyDescent="0.3"/>
    <row r="1258" ht="16.2" customHeight="1" x14ac:dyDescent="0.3"/>
    <row r="1259" ht="16.2" customHeight="1" x14ac:dyDescent="0.3"/>
    <row r="1260" ht="16.2" customHeight="1" x14ac:dyDescent="0.3"/>
    <row r="1261" ht="16.2" customHeight="1" x14ac:dyDescent="0.3"/>
    <row r="1262" ht="16.2" customHeight="1" x14ac:dyDescent="0.3"/>
    <row r="1263" ht="16.2" customHeight="1" x14ac:dyDescent="0.3"/>
    <row r="1264" ht="16.2" customHeight="1" x14ac:dyDescent="0.3"/>
    <row r="1265" ht="16.2" customHeight="1" x14ac:dyDescent="0.3"/>
    <row r="1266" ht="16.2" customHeight="1" x14ac:dyDescent="0.3"/>
    <row r="1267" ht="16.2" customHeight="1" x14ac:dyDescent="0.3"/>
    <row r="1268" ht="16.2" customHeight="1" x14ac:dyDescent="0.3"/>
    <row r="1269" ht="16.2" customHeight="1" x14ac:dyDescent="0.3"/>
    <row r="1270" ht="16.2" customHeight="1" x14ac:dyDescent="0.3"/>
    <row r="1271" ht="16.2" customHeight="1" x14ac:dyDescent="0.3"/>
    <row r="1272" ht="16.2" customHeight="1" x14ac:dyDescent="0.3"/>
    <row r="1273" ht="16.2" customHeight="1" x14ac:dyDescent="0.3"/>
    <row r="1274" ht="16.2" customHeight="1" x14ac:dyDescent="0.3"/>
    <row r="1275" ht="16.2" customHeight="1" x14ac:dyDescent="0.3"/>
    <row r="1276" ht="16.2" customHeight="1" x14ac:dyDescent="0.3"/>
    <row r="1277" ht="16.2" customHeight="1" x14ac:dyDescent="0.3"/>
    <row r="1278" ht="16.2" customHeight="1" x14ac:dyDescent="0.3"/>
    <row r="1279" ht="16.2" customHeight="1" x14ac:dyDescent="0.3"/>
    <row r="1280" ht="16.2" customHeight="1" x14ac:dyDescent="0.3"/>
    <row r="1281" ht="16.2" customHeight="1" x14ac:dyDescent="0.3"/>
    <row r="1282" ht="16.2" customHeight="1" x14ac:dyDescent="0.3"/>
    <row r="1283" ht="16.2" customHeight="1" x14ac:dyDescent="0.3"/>
    <row r="1284" ht="16.2" customHeight="1" x14ac:dyDescent="0.3"/>
    <row r="1285" ht="16.2" customHeight="1" x14ac:dyDescent="0.3"/>
    <row r="1286" ht="16.2" customHeight="1" x14ac:dyDescent="0.3"/>
    <row r="1287" ht="16.2" customHeight="1" x14ac:dyDescent="0.3"/>
    <row r="1288" ht="16.2" customHeight="1" x14ac:dyDescent="0.3"/>
    <row r="1289" ht="16.2" customHeight="1" x14ac:dyDescent="0.3"/>
    <row r="1290" ht="16.2" customHeight="1" x14ac:dyDescent="0.3"/>
    <row r="1291" ht="16.2" customHeight="1" x14ac:dyDescent="0.3"/>
    <row r="1292" ht="16.2" customHeight="1" x14ac:dyDescent="0.3"/>
    <row r="1293" ht="16.2" customHeight="1" x14ac:dyDescent="0.3"/>
    <row r="1294" ht="16.2" customHeight="1" x14ac:dyDescent="0.3"/>
    <row r="1295" ht="16.2" customHeight="1" x14ac:dyDescent="0.3"/>
    <row r="1296" ht="16.2" customHeight="1" x14ac:dyDescent="0.3"/>
    <row r="1297" ht="16.2" customHeight="1" x14ac:dyDescent="0.3"/>
    <row r="1298" ht="16.2" customHeight="1" x14ac:dyDescent="0.3"/>
    <row r="1299" ht="16.2" customHeight="1" x14ac:dyDescent="0.3"/>
    <row r="1300" ht="16.2" customHeight="1" x14ac:dyDescent="0.3"/>
    <row r="1301" ht="16.2" customHeight="1" x14ac:dyDescent="0.3"/>
    <row r="1302" ht="16.2" customHeight="1" x14ac:dyDescent="0.3"/>
    <row r="1303" ht="16.2" customHeight="1" x14ac:dyDescent="0.3"/>
    <row r="1304" ht="16.2" customHeight="1" x14ac:dyDescent="0.3"/>
    <row r="1305" ht="16.2" customHeight="1" x14ac:dyDescent="0.3"/>
    <row r="1306" ht="16.2" customHeight="1" x14ac:dyDescent="0.3"/>
    <row r="1307" ht="16.2" customHeight="1" x14ac:dyDescent="0.3"/>
    <row r="1308" ht="16.2" customHeight="1" x14ac:dyDescent="0.3"/>
    <row r="1309" ht="16.2" customHeight="1" x14ac:dyDescent="0.3"/>
    <row r="1310" ht="16.2" customHeight="1" x14ac:dyDescent="0.3"/>
    <row r="1311" ht="16.2" customHeight="1" x14ac:dyDescent="0.3"/>
    <row r="1312" ht="16.2" customHeight="1" x14ac:dyDescent="0.3"/>
    <row r="1313" ht="16.2" customHeight="1" x14ac:dyDescent="0.3"/>
    <row r="1314" ht="16.2" customHeight="1" x14ac:dyDescent="0.3"/>
    <row r="1315" ht="16.2" customHeight="1" x14ac:dyDescent="0.3"/>
    <row r="1316" ht="16.2" customHeight="1" x14ac:dyDescent="0.3"/>
    <row r="1317" ht="16.2" customHeight="1" x14ac:dyDescent="0.3"/>
    <row r="1318" ht="16.2" customHeight="1" x14ac:dyDescent="0.3"/>
    <row r="1319" ht="16.2" customHeight="1" x14ac:dyDescent="0.3"/>
    <row r="1320" ht="16.2" customHeight="1" x14ac:dyDescent="0.3"/>
    <row r="1321" ht="16.2" customHeight="1" x14ac:dyDescent="0.3"/>
    <row r="1322" ht="16.2" customHeight="1" x14ac:dyDescent="0.3"/>
    <row r="1323" ht="16.2" customHeight="1" x14ac:dyDescent="0.3"/>
    <row r="1324" ht="16.2" customHeight="1" x14ac:dyDescent="0.3"/>
    <row r="1325" ht="16.2" customHeight="1" x14ac:dyDescent="0.3"/>
    <row r="1326" ht="16.2" customHeight="1" x14ac:dyDescent="0.3"/>
    <row r="1327" ht="16.2" customHeight="1" x14ac:dyDescent="0.3"/>
    <row r="1328" ht="16.2" customHeight="1" x14ac:dyDescent="0.3"/>
    <row r="1329" ht="16.2" customHeight="1" x14ac:dyDescent="0.3"/>
    <row r="1330" ht="16.2" customHeight="1" x14ac:dyDescent="0.3"/>
    <row r="1331" ht="16.2" customHeight="1" x14ac:dyDescent="0.3"/>
    <row r="1332" ht="16.2" customHeight="1" x14ac:dyDescent="0.3"/>
    <row r="1333" ht="16.2" customHeight="1" x14ac:dyDescent="0.3"/>
    <row r="1334" ht="16.2" customHeight="1" x14ac:dyDescent="0.3"/>
    <row r="1335" ht="16.2" customHeight="1" x14ac:dyDescent="0.3"/>
    <row r="1336" ht="16.2" customHeight="1" x14ac:dyDescent="0.3"/>
    <row r="1337" ht="16.2" customHeight="1" x14ac:dyDescent="0.3"/>
    <row r="1338" ht="16.2" customHeight="1" x14ac:dyDescent="0.3"/>
    <row r="1339" ht="16.2" customHeight="1" x14ac:dyDescent="0.3"/>
    <row r="1340" ht="16.2" customHeight="1" x14ac:dyDescent="0.3"/>
    <row r="1341" ht="16.2" customHeight="1" x14ac:dyDescent="0.3"/>
    <row r="1342" ht="16.2" customHeight="1" x14ac:dyDescent="0.3"/>
    <row r="1343" ht="16.2" customHeight="1" x14ac:dyDescent="0.3"/>
    <row r="1344" ht="16.2" customHeight="1" x14ac:dyDescent="0.3"/>
    <row r="1345" ht="16.2" customHeight="1" x14ac:dyDescent="0.3"/>
    <row r="1346" ht="16.2" customHeight="1" x14ac:dyDescent="0.3"/>
    <row r="1347" ht="16.2" customHeight="1" x14ac:dyDescent="0.3"/>
    <row r="1348" ht="16.2" customHeight="1" x14ac:dyDescent="0.3"/>
    <row r="1349" ht="16.2" customHeight="1" x14ac:dyDescent="0.3"/>
    <row r="1350" ht="16.2" customHeight="1" x14ac:dyDescent="0.3"/>
    <row r="1351" ht="16.2" customHeight="1" x14ac:dyDescent="0.3"/>
    <row r="1352" ht="16.2" customHeight="1" x14ac:dyDescent="0.3"/>
    <row r="1353" ht="16.2" customHeight="1" x14ac:dyDescent="0.3"/>
    <row r="1354" ht="16.2" customHeight="1" x14ac:dyDescent="0.3"/>
    <row r="1355" ht="16.2" customHeight="1" x14ac:dyDescent="0.3"/>
    <row r="1356" ht="16.2" customHeight="1" x14ac:dyDescent="0.3"/>
    <row r="1357" ht="16.2" customHeight="1" x14ac:dyDescent="0.3"/>
    <row r="1358" ht="16.2" customHeight="1" x14ac:dyDescent="0.3"/>
    <row r="1359" ht="16.2" customHeight="1" x14ac:dyDescent="0.3"/>
    <row r="1360" ht="16.2" customHeight="1" x14ac:dyDescent="0.3"/>
    <row r="1361" ht="16.2" customHeight="1" x14ac:dyDescent="0.3"/>
    <row r="1362" ht="16.2" customHeight="1" x14ac:dyDescent="0.3"/>
    <row r="1363" ht="16.2" customHeight="1" x14ac:dyDescent="0.3"/>
    <row r="1364" ht="16.2" customHeight="1" x14ac:dyDescent="0.3"/>
    <row r="1365" ht="16.2" customHeight="1" x14ac:dyDescent="0.3"/>
    <row r="1366" ht="16.2" customHeight="1" x14ac:dyDescent="0.3"/>
    <row r="1367" ht="16.2" customHeight="1" x14ac:dyDescent="0.3"/>
    <row r="1368" ht="16.2" customHeight="1" x14ac:dyDescent="0.3"/>
    <row r="1369" ht="16.2" customHeight="1" x14ac:dyDescent="0.3"/>
    <row r="1370" ht="16.2" customHeight="1" x14ac:dyDescent="0.3"/>
    <row r="1371" ht="16.2" customHeight="1" x14ac:dyDescent="0.3"/>
    <row r="1372" ht="16.2" customHeight="1" x14ac:dyDescent="0.3"/>
    <row r="1373" ht="16.2" customHeight="1" x14ac:dyDescent="0.3"/>
    <row r="1374" ht="16.2" customHeight="1" x14ac:dyDescent="0.3"/>
    <row r="1375" ht="16.2" customHeight="1" x14ac:dyDescent="0.3"/>
    <row r="1376" ht="16.2" customHeight="1" x14ac:dyDescent="0.3"/>
    <row r="1377" ht="16.2" customHeight="1" x14ac:dyDescent="0.3"/>
    <row r="1378" ht="16.2" customHeight="1" x14ac:dyDescent="0.3"/>
    <row r="1379" ht="16.2" customHeight="1" x14ac:dyDescent="0.3"/>
    <row r="1380" ht="16.2" customHeight="1" x14ac:dyDescent="0.3"/>
    <row r="1381" ht="16.2" customHeight="1" x14ac:dyDescent="0.3"/>
    <row r="1382" ht="16.2" customHeight="1" x14ac:dyDescent="0.3"/>
    <row r="1383" ht="16.2" customHeight="1" x14ac:dyDescent="0.3"/>
    <row r="1384" ht="16.2" customHeight="1" x14ac:dyDescent="0.3"/>
    <row r="1385" ht="16.2" customHeight="1" x14ac:dyDescent="0.3"/>
    <row r="1386" ht="16.2" customHeight="1" x14ac:dyDescent="0.3"/>
    <row r="1387" ht="16.2" customHeight="1" x14ac:dyDescent="0.3"/>
    <row r="1388" ht="16.2" customHeight="1" x14ac:dyDescent="0.3"/>
    <row r="1389" ht="16.2" customHeight="1" x14ac:dyDescent="0.3"/>
    <row r="1390" ht="16.2" customHeight="1" x14ac:dyDescent="0.3"/>
    <row r="1391" ht="16.2" customHeight="1" x14ac:dyDescent="0.3"/>
    <row r="1392" ht="16.2" customHeight="1" x14ac:dyDescent="0.3"/>
    <row r="1393" ht="16.2" customHeight="1" x14ac:dyDescent="0.3"/>
    <row r="1394" ht="16.2" customHeight="1" x14ac:dyDescent="0.3"/>
    <row r="1395" ht="16.2" customHeight="1" x14ac:dyDescent="0.3"/>
    <row r="1396" ht="16.2" customHeight="1" x14ac:dyDescent="0.3"/>
    <row r="1397" ht="16.2" customHeight="1" x14ac:dyDescent="0.3"/>
    <row r="1398" ht="16.2" customHeight="1" x14ac:dyDescent="0.3"/>
    <row r="1399" ht="16.2" customHeight="1" x14ac:dyDescent="0.3"/>
    <row r="1400" ht="16.2" customHeight="1" x14ac:dyDescent="0.3"/>
    <row r="1401" ht="16.2" customHeight="1" x14ac:dyDescent="0.3"/>
    <row r="1402" ht="16.2" customHeight="1" x14ac:dyDescent="0.3"/>
    <row r="1403" ht="16.2" customHeight="1" x14ac:dyDescent="0.3"/>
    <row r="1404" ht="16.2" customHeight="1" x14ac:dyDescent="0.3"/>
    <row r="1405" ht="16.2" customHeight="1" x14ac:dyDescent="0.3"/>
    <row r="1406" ht="16.2" customHeight="1" x14ac:dyDescent="0.3"/>
    <row r="1407" ht="16.2" customHeight="1" x14ac:dyDescent="0.3"/>
    <row r="1408" ht="16.2" customHeight="1" x14ac:dyDescent="0.3"/>
    <row r="1409" ht="16.2" customHeight="1" x14ac:dyDescent="0.3"/>
    <row r="1410" ht="16.2" customHeight="1" x14ac:dyDescent="0.3"/>
    <row r="1411" ht="16.2" customHeight="1" x14ac:dyDescent="0.3"/>
    <row r="1412" ht="16.2" customHeight="1" x14ac:dyDescent="0.3"/>
    <row r="1413" ht="16.2" customHeight="1" x14ac:dyDescent="0.3"/>
    <row r="1414" ht="16.2" customHeight="1" x14ac:dyDescent="0.3"/>
    <row r="1415" ht="16.2" customHeight="1" x14ac:dyDescent="0.3"/>
    <row r="1416" ht="16.2" customHeight="1" x14ac:dyDescent="0.3"/>
    <row r="1417" ht="16.2" customHeight="1" x14ac:dyDescent="0.3"/>
    <row r="1418" ht="16.2" customHeight="1" x14ac:dyDescent="0.3"/>
    <row r="1419" ht="16.2" customHeight="1" x14ac:dyDescent="0.3"/>
    <row r="1420" ht="16.2" customHeight="1" x14ac:dyDescent="0.3"/>
    <row r="1421" ht="16.2" customHeight="1" x14ac:dyDescent="0.3"/>
    <row r="1422" ht="16.2" customHeight="1" x14ac:dyDescent="0.3"/>
    <row r="1423" ht="16.2" customHeight="1" x14ac:dyDescent="0.3"/>
    <row r="1424" ht="16.2" customHeight="1" x14ac:dyDescent="0.3"/>
    <row r="1425" ht="16.2" customHeight="1" x14ac:dyDescent="0.3"/>
    <row r="1426" ht="16.2" customHeight="1" x14ac:dyDescent="0.3"/>
    <row r="1427" ht="16.2" customHeight="1" x14ac:dyDescent="0.3"/>
    <row r="1428" ht="16.2" customHeight="1" x14ac:dyDescent="0.3"/>
    <row r="1429" ht="16.2" customHeight="1" x14ac:dyDescent="0.3"/>
    <row r="1430" ht="16.2" customHeight="1" x14ac:dyDescent="0.3"/>
    <row r="1431" ht="16.2" customHeight="1" x14ac:dyDescent="0.3"/>
    <row r="1432" ht="16.2" customHeight="1" x14ac:dyDescent="0.3"/>
    <row r="1433" ht="16.2" customHeight="1" x14ac:dyDescent="0.3"/>
    <row r="1434" ht="16.2" customHeight="1" x14ac:dyDescent="0.3"/>
    <row r="1435" ht="16.2" customHeight="1" x14ac:dyDescent="0.3"/>
    <row r="1436" ht="16.2" customHeight="1" x14ac:dyDescent="0.3"/>
    <row r="1437" ht="16.2" customHeight="1" x14ac:dyDescent="0.3"/>
    <row r="1438" ht="16.2" customHeight="1" x14ac:dyDescent="0.3"/>
    <row r="1439" ht="16.2" customHeight="1" x14ac:dyDescent="0.3"/>
    <row r="1440" ht="16.2" customHeight="1" x14ac:dyDescent="0.3"/>
    <row r="1441" ht="16.2" customHeight="1" x14ac:dyDescent="0.3"/>
    <row r="1442" ht="16.2" customHeight="1" x14ac:dyDescent="0.3"/>
    <row r="1443" ht="16.2" customHeight="1" x14ac:dyDescent="0.3"/>
    <row r="1444" ht="16.2" customHeight="1" x14ac:dyDescent="0.3"/>
    <row r="1445" ht="16.2" customHeight="1" x14ac:dyDescent="0.3"/>
    <row r="1446" ht="16.2" customHeight="1" x14ac:dyDescent="0.3"/>
    <row r="1447" ht="16.2" customHeight="1" x14ac:dyDescent="0.3"/>
    <row r="1448" ht="16.2" customHeight="1" x14ac:dyDescent="0.3"/>
    <row r="1449" ht="16.2" customHeight="1" x14ac:dyDescent="0.3"/>
    <row r="1450" ht="16.2" customHeight="1" x14ac:dyDescent="0.3"/>
    <row r="1451" ht="16.2" customHeight="1" x14ac:dyDescent="0.3"/>
    <row r="1452" ht="16.2" customHeight="1" x14ac:dyDescent="0.3"/>
    <row r="1453" ht="16.2" customHeight="1" x14ac:dyDescent="0.3"/>
    <row r="1454" ht="16.2" customHeight="1" x14ac:dyDescent="0.3"/>
    <row r="1455" ht="16.2" customHeight="1" x14ac:dyDescent="0.3"/>
    <row r="1456" ht="16.2" customHeight="1" x14ac:dyDescent="0.3"/>
    <row r="1457" ht="16.2" customHeight="1" x14ac:dyDescent="0.3"/>
    <row r="1458" ht="16.2" customHeight="1" x14ac:dyDescent="0.3"/>
    <row r="1459" ht="16.2" customHeight="1" x14ac:dyDescent="0.3"/>
    <row r="1460" ht="16.2" customHeight="1" x14ac:dyDescent="0.3"/>
    <row r="1461" ht="16.2" customHeight="1" x14ac:dyDescent="0.3"/>
    <row r="1462" ht="16.2" customHeight="1" x14ac:dyDescent="0.3"/>
    <row r="1463" ht="16.2" customHeight="1" x14ac:dyDescent="0.3"/>
    <row r="1464" ht="16.2" customHeight="1" x14ac:dyDescent="0.3"/>
    <row r="1465" ht="16.2" customHeight="1" x14ac:dyDescent="0.3"/>
    <row r="1466" ht="16.2" customHeight="1" x14ac:dyDescent="0.3"/>
    <row r="1467" ht="16.2" customHeight="1" x14ac:dyDescent="0.3"/>
    <row r="1468" ht="16.2" customHeight="1" x14ac:dyDescent="0.3"/>
    <row r="1469" ht="16.2" customHeight="1" x14ac:dyDescent="0.3"/>
    <row r="1470" ht="16.2" customHeight="1" x14ac:dyDescent="0.3"/>
    <row r="1471" ht="16.2" customHeight="1" x14ac:dyDescent="0.3"/>
    <row r="1472" ht="16.2" customHeight="1" x14ac:dyDescent="0.3"/>
    <row r="1473" ht="16.2" customHeight="1" x14ac:dyDescent="0.3"/>
    <row r="1474" ht="16.2" customHeight="1" x14ac:dyDescent="0.3"/>
    <row r="1475" ht="16.2" customHeight="1" x14ac:dyDescent="0.3"/>
    <row r="1476" ht="16.2" customHeight="1" x14ac:dyDescent="0.3"/>
    <row r="1477" ht="16.2" customHeight="1" x14ac:dyDescent="0.3"/>
    <row r="1478" ht="16.2" customHeight="1" x14ac:dyDescent="0.3"/>
    <row r="1479" ht="16.2" customHeight="1" x14ac:dyDescent="0.3"/>
    <row r="1480" ht="16.2" customHeight="1" x14ac:dyDescent="0.3"/>
    <row r="1481" ht="16.2" customHeight="1" x14ac:dyDescent="0.3"/>
    <row r="1482" ht="16.2" customHeight="1" x14ac:dyDescent="0.3"/>
    <row r="1483" ht="16.2" customHeight="1" x14ac:dyDescent="0.3"/>
    <row r="1484" ht="16.2" customHeight="1" x14ac:dyDescent="0.3"/>
    <row r="1485" ht="16.2" customHeight="1" x14ac:dyDescent="0.3"/>
    <row r="1486" ht="16.2" customHeight="1" x14ac:dyDescent="0.3"/>
    <row r="1487" ht="16.2" customHeight="1" x14ac:dyDescent="0.3"/>
    <row r="1488" ht="16.2" customHeight="1" x14ac:dyDescent="0.3"/>
    <row r="1489" ht="16.2" customHeight="1" x14ac:dyDescent="0.3"/>
    <row r="1490" ht="16.2" customHeight="1" x14ac:dyDescent="0.3"/>
    <row r="1491" ht="16.2" customHeight="1" x14ac:dyDescent="0.3"/>
    <row r="1492" ht="16.2" customHeight="1" x14ac:dyDescent="0.3"/>
    <row r="1493" ht="16.2" customHeight="1" x14ac:dyDescent="0.3"/>
    <row r="1494" ht="16.2" customHeight="1" x14ac:dyDescent="0.3"/>
    <row r="1495" ht="16.2" customHeight="1" x14ac:dyDescent="0.3"/>
    <row r="1496" ht="16.2" customHeight="1" x14ac:dyDescent="0.3"/>
    <row r="1497" ht="16.2" customHeight="1" x14ac:dyDescent="0.3"/>
    <row r="1498" ht="16.2" customHeight="1" x14ac:dyDescent="0.3"/>
    <row r="1499" ht="16.2" customHeight="1" x14ac:dyDescent="0.3"/>
    <row r="1500" ht="16.2" customHeight="1" x14ac:dyDescent="0.3"/>
    <row r="1501" ht="16.2" customHeight="1" x14ac:dyDescent="0.3"/>
    <row r="1502" ht="16.2" customHeight="1" x14ac:dyDescent="0.3"/>
    <row r="1503" ht="16.2" customHeight="1" x14ac:dyDescent="0.3"/>
    <row r="1504" ht="16.2" customHeight="1" x14ac:dyDescent="0.3"/>
    <row r="1505" ht="16.2" customHeight="1" x14ac:dyDescent="0.3"/>
    <row r="1506" ht="16.2" customHeight="1" x14ac:dyDescent="0.3"/>
    <row r="1507" ht="16.2" customHeight="1" x14ac:dyDescent="0.3"/>
    <row r="1508" ht="16.2" customHeight="1" x14ac:dyDescent="0.3"/>
    <row r="1509" ht="16.2" customHeight="1" x14ac:dyDescent="0.3"/>
    <row r="1510" ht="16.2" customHeight="1" x14ac:dyDescent="0.3"/>
    <row r="1511" ht="16.2" customHeight="1" x14ac:dyDescent="0.3"/>
    <row r="1512" ht="16.2" customHeight="1" x14ac:dyDescent="0.3"/>
    <row r="1513" ht="16.2" customHeight="1" x14ac:dyDescent="0.3"/>
    <row r="1514" ht="16.2" customHeight="1" x14ac:dyDescent="0.3"/>
    <row r="1515" ht="16.2" customHeight="1" x14ac:dyDescent="0.3"/>
    <row r="1516" ht="16.2" customHeight="1" x14ac:dyDescent="0.3"/>
    <row r="1517" ht="16.2" customHeight="1" x14ac:dyDescent="0.3"/>
    <row r="1518" ht="16.2" customHeight="1" x14ac:dyDescent="0.3"/>
    <row r="1519" ht="16.2" customHeight="1" x14ac:dyDescent="0.3"/>
    <row r="1520" ht="16.2" customHeight="1" x14ac:dyDescent="0.3"/>
    <row r="1521" ht="16.2" customHeight="1" x14ac:dyDescent="0.3"/>
    <row r="1522" ht="16.2" customHeight="1" x14ac:dyDescent="0.3"/>
    <row r="1523" ht="16.2" customHeight="1" x14ac:dyDescent="0.3"/>
    <row r="1524" ht="16.2" customHeight="1" x14ac:dyDescent="0.3"/>
    <row r="1525" ht="16.2" customHeight="1" x14ac:dyDescent="0.3"/>
    <row r="1526" ht="16.2" customHeight="1" x14ac:dyDescent="0.3"/>
    <row r="1527" ht="16.2" customHeight="1" x14ac:dyDescent="0.3"/>
    <row r="1528" ht="16.2" customHeight="1" x14ac:dyDescent="0.3"/>
    <row r="1529" ht="16.2" customHeight="1" x14ac:dyDescent="0.3"/>
    <row r="1530" ht="16.2" customHeight="1" x14ac:dyDescent="0.3"/>
    <row r="1531" ht="16.2" customHeight="1" x14ac:dyDescent="0.3"/>
    <row r="1532" ht="16.2" customHeight="1" x14ac:dyDescent="0.3"/>
    <row r="1533" ht="16.2" customHeight="1" x14ac:dyDescent="0.3"/>
    <row r="1534" ht="16.2" customHeight="1" x14ac:dyDescent="0.3"/>
    <row r="1535" ht="16.2" customHeight="1" x14ac:dyDescent="0.3"/>
    <row r="1536" ht="16.2" customHeight="1" x14ac:dyDescent="0.3"/>
    <row r="1537" ht="16.2" customHeight="1" x14ac:dyDescent="0.3"/>
    <row r="1538" ht="16.2" customHeight="1" x14ac:dyDescent="0.3"/>
    <row r="1539" ht="16.2" customHeight="1" x14ac:dyDescent="0.3"/>
    <row r="1540" ht="16.2" customHeight="1" x14ac:dyDescent="0.3"/>
    <row r="1541" ht="16.2" customHeight="1" x14ac:dyDescent="0.3"/>
    <row r="1542" ht="16.2" customHeight="1" x14ac:dyDescent="0.3"/>
    <row r="1543" ht="16.2" customHeight="1" x14ac:dyDescent="0.3"/>
    <row r="1544" ht="16.2" customHeight="1" x14ac:dyDescent="0.3"/>
    <row r="1545" ht="16.2" customHeight="1" x14ac:dyDescent="0.3"/>
    <row r="1546" ht="16.2" customHeight="1" x14ac:dyDescent="0.3"/>
    <row r="1547" ht="16.2" customHeight="1" x14ac:dyDescent="0.3"/>
    <row r="1548" ht="16.2" customHeight="1" x14ac:dyDescent="0.3"/>
    <row r="1549" ht="16.2" customHeight="1" x14ac:dyDescent="0.3"/>
    <row r="1550" ht="16.2" customHeight="1" x14ac:dyDescent="0.3"/>
    <row r="1551" ht="16.2" customHeight="1" x14ac:dyDescent="0.3"/>
    <row r="1552" ht="16.2" customHeight="1" x14ac:dyDescent="0.3"/>
    <row r="1553" ht="16.2" customHeight="1" x14ac:dyDescent="0.3"/>
    <row r="1554" ht="16.2" customHeight="1" x14ac:dyDescent="0.3"/>
    <row r="1555" ht="16.2" customHeight="1" x14ac:dyDescent="0.3"/>
    <row r="1556" ht="16.2" customHeight="1" x14ac:dyDescent="0.3"/>
    <row r="1557" ht="16.2" customHeight="1" x14ac:dyDescent="0.3"/>
    <row r="1558" ht="16.2" customHeight="1" x14ac:dyDescent="0.3"/>
    <row r="1559" ht="16.2" customHeight="1" x14ac:dyDescent="0.3"/>
    <row r="1560" ht="16.2" customHeight="1" x14ac:dyDescent="0.3"/>
    <row r="1561" ht="16.2" customHeight="1" x14ac:dyDescent="0.3"/>
    <row r="1562" ht="16.2" customHeight="1" x14ac:dyDescent="0.3"/>
    <row r="1563" ht="16.2" customHeight="1" x14ac:dyDescent="0.3"/>
    <row r="1564" ht="16.2" customHeight="1" x14ac:dyDescent="0.3"/>
    <row r="1565" ht="16.2" customHeight="1" x14ac:dyDescent="0.3"/>
    <row r="1566" ht="16.2" customHeight="1" x14ac:dyDescent="0.3"/>
    <row r="1567" ht="16.2" customHeight="1" x14ac:dyDescent="0.3"/>
    <row r="1568" ht="16.2" customHeight="1" x14ac:dyDescent="0.3"/>
    <row r="1569" ht="16.2" customHeight="1" x14ac:dyDescent="0.3"/>
    <row r="1570" ht="16.2" customHeight="1" x14ac:dyDescent="0.3"/>
    <row r="1571" ht="16.2" customHeight="1" x14ac:dyDescent="0.3"/>
    <row r="1572" ht="16.2" customHeight="1" x14ac:dyDescent="0.3"/>
    <row r="1573" ht="16.2" customHeight="1" x14ac:dyDescent="0.3"/>
    <row r="1574" ht="16.2" customHeight="1" x14ac:dyDescent="0.3"/>
    <row r="1575" ht="16.2" customHeight="1" x14ac:dyDescent="0.3"/>
    <row r="1576" ht="16.2" customHeight="1" x14ac:dyDescent="0.3"/>
    <row r="1577" ht="16.2" customHeight="1" x14ac:dyDescent="0.3"/>
    <row r="1578" ht="16.2" customHeight="1" x14ac:dyDescent="0.3"/>
    <row r="1579" ht="16.2" customHeight="1" x14ac:dyDescent="0.3"/>
    <row r="1580" ht="16.2" customHeight="1" x14ac:dyDescent="0.3"/>
    <row r="1581" ht="16.2" customHeight="1" x14ac:dyDescent="0.3"/>
    <row r="1582" ht="16.2" customHeight="1" x14ac:dyDescent="0.3"/>
    <row r="1583" ht="16.2" customHeight="1" x14ac:dyDescent="0.3"/>
    <row r="1584" ht="16.2" customHeight="1" x14ac:dyDescent="0.3"/>
    <row r="1585" ht="16.2" customHeight="1" x14ac:dyDescent="0.3"/>
    <row r="1586" ht="16.2" customHeight="1" x14ac:dyDescent="0.3"/>
    <row r="1587" ht="16.2" customHeight="1" x14ac:dyDescent="0.3"/>
    <row r="1588" ht="16.2" customHeight="1" x14ac:dyDescent="0.3"/>
    <row r="1589" ht="16.2" customHeight="1" x14ac:dyDescent="0.3"/>
    <row r="1590" ht="16.2" customHeight="1" x14ac:dyDescent="0.3"/>
    <row r="1591" ht="16.2" customHeight="1" x14ac:dyDescent="0.3"/>
    <row r="1592" ht="16.2" customHeight="1" x14ac:dyDescent="0.3"/>
    <row r="1593" ht="16.2" customHeight="1" x14ac:dyDescent="0.3"/>
    <row r="1594" ht="16.2" customHeight="1" x14ac:dyDescent="0.3"/>
    <row r="1595" ht="16.2" customHeight="1" x14ac:dyDescent="0.3"/>
    <row r="1596" ht="16.2" customHeight="1" x14ac:dyDescent="0.3"/>
    <row r="1597" ht="16.2" customHeight="1" x14ac:dyDescent="0.3"/>
    <row r="1598" ht="16.2" customHeight="1" x14ac:dyDescent="0.3"/>
    <row r="1599" ht="16.2" customHeight="1" x14ac:dyDescent="0.3"/>
    <row r="1600" ht="16.2" customHeight="1" x14ac:dyDescent="0.3"/>
    <row r="1601" ht="16.2" customHeight="1" x14ac:dyDescent="0.3"/>
    <row r="1602" ht="16.2" customHeight="1" x14ac:dyDescent="0.3"/>
    <row r="1603" ht="16.2" customHeight="1" x14ac:dyDescent="0.3"/>
    <row r="1604" ht="16.2" customHeight="1" x14ac:dyDescent="0.3"/>
    <row r="1605" ht="16.2" customHeight="1" x14ac:dyDescent="0.3"/>
    <row r="1606" ht="16.2" customHeight="1" x14ac:dyDescent="0.3"/>
    <row r="1607" ht="16.2" customHeight="1" x14ac:dyDescent="0.3"/>
    <row r="1608" ht="16.2" customHeight="1" x14ac:dyDescent="0.3"/>
    <row r="1609" ht="16.2" customHeight="1" x14ac:dyDescent="0.3"/>
    <row r="1610" ht="16.2" customHeight="1" x14ac:dyDescent="0.3"/>
    <row r="1611" ht="16.2" customHeight="1" x14ac:dyDescent="0.3"/>
    <row r="1612" ht="16.2" customHeight="1" x14ac:dyDescent="0.3"/>
    <row r="1613" ht="16.2" customHeight="1" x14ac:dyDescent="0.3"/>
    <row r="1614" ht="16.2" customHeight="1" x14ac:dyDescent="0.3"/>
    <row r="1615" ht="16.2" customHeight="1" x14ac:dyDescent="0.3"/>
    <row r="1616" ht="16.2" customHeight="1" x14ac:dyDescent="0.3"/>
    <row r="1617" ht="16.2" customHeight="1" x14ac:dyDescent="0.3"/>
    <row r="1618" ht="16.2" customHeight="1" x14ac:dyDescent="0.3"/>
    <row r="1619" ht="16.2" customHeight="1" x14ac:dyDescent="0.3"/>
    <row r="1620" ht="16.2" customHeight="1" x14ac:dyDescent="0.3"/>
    <row r="1621" ht="16.2" customHeight="1" x14ac:dyDescent="0.3"/>
    <row r="1622" ht="16.2" customHeight="1" x14ac:dyDescent="0.3"/>
    <row r="1623" ht="16.2" customHeight="1" x14ac:dyDescent="0.3"/>
    <row r="1624" ht="16.2" customHeight="1" x14ac:dyDescent="0.3"/>
    <row r="1625" ht="16.2" customHeight="1" x14ac:dyDescent="0.3"/>
    <row r="1626" ht="16.2" customHeight="1" x14ac:dyDescent="0.3"/>
    <row r="1627" ht="16.2" customHeight="1" x14ac:dyDescent="0.3"/>
    <row r="1628" ht="16.2" customHeight="1" x14ac:dyDescent="0.3"/>
    <row r="1629" ht="16.2" customHeight="1" x14ac:dyDescent="0.3"/>
    <row r="1630" ht="16.2" customHeight="1" x14ac:dyDescent="0.3"/>
    <row r="1631" ht="16.2" customHeight="1" x14ac:dyDescent="0.3"/>
    <row r="1632" ht="16.2" customHeight="1" x14ac:dyDescent="0.3"/>
    <row r="1633" ht="16.2" customHeight="1" x14ac:dyDescent="0.3"/>
    <row r="1634" ht="16.2" customHeight="1" x14ac:dyDescent="0.3"/>
    <row r="1635" ht="16.2" customHeight="1" x14ac:dyDescent="0.3"/>
    <row r="1636" ht="16.2" customHeight="1" x14ac:dyDescent="0.3"/>
    <row r="1637" ht="16.2" customHeight="1" x14ac:dyDescent="0.3"/>
    <row r="1638" ht="16.2" customHeight="1" x14ac:dyDescent="0.3"/>
    <row r="1639" ht="16.2" customHeight="1" x14ac:dyDescent="0.3"/>
    <row r="1640" ht="16.2" customHeight="1" x14ac:dyDescent="0.3"/>
    <row r="1641" ht="16.2" customHeight="1" x14ac:dyDescent="0.3"/>
    <row r="1642" ht="16.2" customHeight="1" x14ac:dyDescent="0.3"/>
    <row r="1643" ht="16.2" customHeight="1" x14ac:dyDescent="0.3"/>
    <row r="1644" ht="16.2" customHeight="1" x14ac:dyDescent="0.3"/>
    <row r="1645" ht="16.2" customHeight="1" x14ac:dyDescent="0.3"/>
    <row r="1646" ht="16.2" customHeight="1" x14ac:dyDescent="0.3"/>
    <row r="1647" ht="16.2" customHeight="1" x14ac:dyDescent="0.3"/>
    <row r="1648" ht="16.2" customHeight="1" x14ac:dyDescent="0.3"/>
    <row r="1649" ht="16.2" customHeight="1" x14ac:dyDescent="0.3"/>
    <row r="1650" ht="16.2" customHeight="1" x14ac:dyDescent="0.3"/>
    <row r="1651" ht="16.2" customHeight="1" x14ac:dyDescent="0.3"/>
    <row r="1652" ht="16.2" customHeight="1" x14ac:dyDescent="0.3"/>
    <row r="1653" ht="16.2" customHeight="1" x14ac:dyDescent="0.3"/>
    <row r="1654" ht="16.2" customHeight="1" x14ac:dyDescent="0.3"/>
    <row r="1655" ht="16.2" customHeight="1" x14ac:dyDescent="0.3"/>
    <row r="1656" ht="16.2" customHeight="1" x14ac:dyDescent="0.3"/>
    <row r="1657" ht="16.2" customHeight="1" x14ac:dyDescent="0.3"/>
    <row r="1658" ht="16.2" customHeight="1" x14ac:dyDescent="0.3"/>
    <row r="1659" ht="16.2" customHeight="1" x14ac:dyDescent="0.3"/>
    <row r="1660" ht="16.2" customHeight="1" x14ac:dyDescent="0.3"/>
    <row r="1661" ht="16.2" customHeight="1" x14ac:dyDescent="0.3"/>
    <row r="1662" ht="16.2" customHeight="1" x14ac:dyDescent="0.3"/>
    <row r="1663" ht="16.2" customHeight="1" x14ac:dyDescent="0.3"/>
    <row r="1664" ht="16.2" customHeight="1" x14ac:dyDescent="0.3"/>
    <row r="1665" ht="16.2" customHeight="1" x14ac:dyDescent="0.3"/>
    <row r="1666" ht="16.2" customHeight="1" x14ac:dyDescent="0.3"/>
    <row r="1667" ht="16.2" customHeight="1" x14ac:dyDescent="0.3"/>
    <row r="1668" ht="16.2" customHeight="1" x14ac:dyDescent="0.3"/>
    <row r="1669" ht="16.2" customHeight="1" x14ac:dyDescent="0.3"/>
    <row r="1670" ht="16.2" customHeight="1" x14ac:dyDescent="0.3"/>
    <row r="1671" ht="16.2" customHeight="1" x14ac:dyDescent="0.3"/>
    <row r="1672" ht="16.2" customHeight="1" x14ac:dyDescent="0.3"/>
    <row r="1673" ht="16.2" customHeight="1" x14ac:dyDescent="0.3"/>
    <row r="1674" ht="16.2" customHeight="1" x14ac:dyDescent="0.3"/>
    <row r="1675" ht="16.2" customHeight="1" x14ac:dyDescent="0.3"/>
    <row r="1676" ht="16.2" customHeight="1" x14ac:dyDescent="0.3"/>
    <row r="1677" ht="16.2" customHeight="1" x14ac:dyDescent="0.3"/>
    <row r="1678" ht="16.2" customHeight="1" x14ac:dyDescent="0.3"/>
    <row r="1679" ht="16.2" customHeight="1" x14ac:dyDescent="0.3"/>
    <row r="1680" ht="16.2" customHeight="1" x14ac:dyDescent="0.3"/>
    <row r="1681" ht="16.2" customHeight="1" x14ac:dyDescent="0.3"/>
    <row r="1682" ht="16.2" customHeight="1" x14ac:dyDescent="0.3"/>
    <row r="1683" ht="16.2" customHeight="1" x14ac:dyDescent="0.3"/>
    <row r="1684" ht="16.2" customHeight="1" x14ac:dyDescent="0.3"/>
    <row r="1685" ht="16.2" customHeight="1" x14ac:dyDescent="0.3"/>
    <row r="1686" ht="16.2" customHeight="1" x14ac:dyDescent="0.3"/>
  </sheetData>
  <autoFilter ref="A1:B1686"/>
  <sortState ref="A60:E68">
    <sortCondition ref="E61:E69"/>
  </sortState>
  <mergeCells count="9">
    <mergeCell ref="F284:F285"/>
    <mergeCell ref="G293:G294"/>
    <mergeCell ref="E36:E38"/>
    <mergeCell ref="F61:K61"/>
    <mergeCell ref="F115:G115"/>
    <mergeCell ref="E106:E107"/>
    <mergeCell ref="J81:K81"/>
    <mergeCell ref="J78:K78"/>
    <mergeCell ref="F266:G266"/>
  </mergeCells>
  <conditionalFormatting sqref="B4:D4">
    <cfRule type="cellIs" dxfId="3" priority="1" stopIfTrue="1" operator="equal">
      <formula>"T"</formula>
    </cfRule>
  </conditionalFormatting>
  <conditionalFormatting sqref="B3:D3">
    <cfRule type="cellIs" dxfId="2" priority="2" stopIfTrue="1" operator="equal">
      <formula>"T"</formula>
    </cfRule>
  </conditionalFormatting>
  <pageMargins left="0.7" right="0.7" top="0.75" bottom="0.75" header="0.3" footer="0.3"/>
  <pageSetup paperSize="9" scale="25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workbookViewId="0">
      <selection activeCell="B164" sqref="B164"/>
    </sheetView>
  </sheetViews>
  <sheetFormatPr defaultRowHeight="14.4" x14ac:dyDescent="0.3"/>
  <cols>
    <col min="1" max="1" width="59.44140625" style="4" customWidth="1"/>
    <col min="2" max="2" width="16.77734375" style="4" customWidth="1"/>
    <col min="3" max="3" width="20.5546875" style="4" customWidth="1"/>
    <col min="4" max="4" width="15.44140625" style="351" customWidth="1"/>
    <col min="5" max="5" width="12.21875" style="351" customWidth="1"/>
    <col min="6" max="8" width="8.77734375" style="351"/>
    <col min="9" max="9" width="12.77734375" bestFit="1" customWidth="1"/>
    <col min="10" max="10" width="11.21875" bestFit="1" customWidth="1"/>
  </cols>
  <sheetData>
    <row r="1" spans="1:4" x14ac:dyDescent="0.3">
      <c r="A1" s="14" t="s">
        <v>115</v>
      </c>
      <c r="B1" s="15">
        <f>'cit 12-2024'!B1</f>
        <v>45657</v>
      </c>
      <c r="C1" s="46" t="s">
        <v>605</v>
      </c>
      <c r="D1" s="563" t="s">
        <v>192</v>
      </c>
    </row>
    <row r="2" spans="1:4" x14ac:dyDescent="0.3">
      <c r="B2" s="16"/>
      <c r="C2" s="52">
        <f>B180</f>
        <v>5172703</v>
      </c>
      <c r="D2" s="564">
        <f>C2-'cit 12-2024'!D1</f>
        <v>0</v>
      </c>
    </row>
    <row r="3" spans="1:4" x14ac:dyDescent="0.3">
      <c r="A3" s="5" t="s">
        <v>116</v>
      </c>
      <c r="B3" s="17">
        <f>'cit 12-2024'!B3</f>
        <v>167657448.51999998</v>
      </c>
      <c r="C3" s="36"/>
    </row>
    <row r="4" spans="1:4" x14ac:dyDescent="0.3">
      <c r="A4" s="5" t="s">
        <v>117</v>
      </c>
      <c r="B4" s="17">
        <f>'cit 12-2024'!B4</f>
        <v>162447972.06999901</v>
      </c>
    </row>
    <row r="5" spans="1:4" x14ac:dyDescent="0.3">
      <c r="A5" s="6" t="s">
        <v>118</v>
      </c>
      <c r="B5" s="18">
        <f>B3-B4</f>
        <v>5209476.4500009716</v>
      </c>
      <c r="C5" s="166">
        <f>-SUMIF(obrotówka!A3:A981,"7*",obrotówka!J3:J981)</f>
        <v>5209476.4500009604</v>
      </c>
      <c r="D5" s="564">
        <f>C5-B5</f>
        <v>-1.1175870895385742E-8</v>
      </c>
    </row>
    <row r="6" spans="1:4" x14ac:dyDescent="0.3">
      <c r="A6" s="7"/>
    </row>
    <row r="7" spans="1:4" ht="24.6" customHeight="1" x14ac:dyDescent="0.3">
      <c r="A7" s="543" t="s">
        <v>119</v>
      </c>
      <c r="B7" s="544">
        <f>SUM(B8:B110)+SUM(B111:B120)</f>
        <v>1011698.1799999997</v>
      </c>
    </row>
    <row r="8" spans="1:4" x14ac:dyDescent="0.3">
      <c r="A8" s="9" t="s">
        <v>120</v>
      </c>
      <c r="B8" s="20">
        <f>(IFERROR(VLOOKUP(C8,obrotówka!$A$1:$J$1600,10,0),0))</f>
        <v>2734260.27</v>
      </c>
      <c r="C8" s="11" t="s">
        <v>18</v>
      </c>
    </row>
    <row r="9" spans="1:4" x14ac:dyDescent="0.3">
      <c r="A9" s="9" t="s">
        <v>121</v>
      </c>
      <c r="B9" s="20">
        <f>(IFERROR(VLOOKUP(C9,obrotówka!$A$1:$J$1600,10,0),0))</f>
        <v>408834.28</v>
      </c>
      <c r="C9" s="11" t="s">
        <v>19</v>
      </c>
    </row>
    <row r="10" spans="1:4" x14ac:dyDescent="0.3">
      <c r="A10" s="9" t="s">
        <v>120</v>
      </c>
      <c r="B10" s="20">
        <f>(IFERROR(VLOOKUP(C10,obrotówka!$A$1:$J$1600,10,0),0))</f>
        <v>20991.360000000001</v>
      </c>
      <c r="C10" s="11" t="s">
        <v>20</v>
      </c>
    </row>
    <row r="11" spans="1:4" x14ac:dyDescent="0.3">
      <c r="A11" s="9" t="s">
        <v>120</v>
      </c>
      <c r="B11" s="20">
        <f>(IFERROR(VLOOKUP(C11,obrotówka!$A$1:$J$1600,10,0),0))</f>
        <v>3572.2399999999898</v>
      </c>
      <c r="C11" s="11" t="s">
        <v>21</v>
      </c>
    </row>
    <row r="12" spans="1:4" x14ac:dyDescent="0.3">
      <c r="A12" s="9" t="s">
        <v>120</v>
      </c>
      <c r="B12" s="20">
        <f>(IFERROR(VLOOKUP(C12,obrotówka!$A$1:$J$1600,10,0),0))</f>
        <v>10254.4</v>
      </c>
      <c r="C12" s="11" t="s">
        <v>22</v>
      </c>
    </row>
    <row r="13" spans="1:4" x14ac:dyDescent="0.3">
      <c r="A13" s="9" t="s">
        <v>122</v>
      </c>
      <c r="B13" s="20">
        <f>(IFERROR(VLOOKUP(C13,obrotówka!$A$1:$J$1600,10,0),0))</f>
        <v>305693.64</v>
      </c>
      <c r="C13" s="11" t="s">
        <v>158</v>
      </c>
    </row>
    <row r="14" spans="1:4" x14ac:dyDescent="0.3">
      <c r="A14" s="9" t="s">
        <v>123</v>
      </c>
      <c r="B14" s="20">
        <f>(IFERROR(VLOOKUP(C14,obrotówka!$A$1:$J$1600,10,0),0))</f>
        <v>0</v>
      </c>
      <c r="C14" s="11" t="s">
        <v>159</v>
      </c>
    </row>
    <row r="15" spans="1:4" x14ac:dyDescent="0.3">
      <c r="A15" s="9" t="s">
        <v>124</v>
      </c>
      <c r="B15" s="20">
        <f>(IFERROR(VLOOKUP(C15,obrotówka!$A$1:$J$1600,10,0),0))</f>
        <v>0</v>
      </c>
      <c r="C15" s="11" t="s">
        <v>25</v>
      </c>
    </row>
    <row r="16" spans="1:4" x14ac:dyDescent="0.3">
      <c r="A16" s="11" t="s">
        <v>125</v>
      </c>
      <c r="B16" s="20">
        <f>(IFERROR(VLOOKUP(C16,obrotówka!$A$1:$J$1600,10,0),0))</f>
        <v>0</v>
      </c>
      <c r="C16" s="11" t="s">
        <v>160</v>
      </c>
    </row>
    <row r="17" spans="1:3" x14ac:dyDescent="0.3">
      <c r="A17" s="11" t="s">
        <v>126</v>
      </c>
      <c r="B17" s="20">
        <f>(IFERROR(VLOOKUP(C17,obrotówka!$A$1:$J$1600,10,0),0))</f>
        <v>0</v>
      </c>
      <c r="C17" s="11" t="s">
        <v>161</v>
      </c>
    </row>
    <row r="18" spans="1:3" x14ac:dyDescent="0.3">
      <c r="A18" s="11" t="s">
        <v>127</v>
      </c>
      <c r="B18" s="20">
        <f>(IFERROR(VLOOKUP(C18,obrotówka!$A$1:$J$1600,10,0),0))</f>
        <v>202.8</v>
      </c>
      <c r="C18" s="11" t="s">
        <v>28</v>
      </c>
    </row>
    <row r="19" spans="1:3" x14ac:dyDescent="0.3">
      <c r="A19" s="9" t="s">
        <v>128</v>
      </c>
      <c r="B19" s="20">
        <f>(IFERROR(VLOOKUP(C19,obrotówka!$A$1:$J$1600,10,0),0))</f>
        <v>-193734.29</v>
      </c>
      <c r="C19" s="11" t="s">
        <v>29</v>
      </c>
    </row>
    <row r="20" spans="1:3" x14ac:dyDescent="0.3">
      <c r="A20" s="9" t="s">
        <v>694</v>
      </c>
      <c r="B20" s="20">
        <f>(IFERROR(VLOOKUP(C20,obrotówka!$A$1:$J$1600,10,0),0))</f>
        <v>0</v>
      </c>
      <c r="C20" s="11" t="s">
        <v>693</v>
      </c>
    </row>
    <row r="21" spans="1:3" x14ac:dyDescent="0.3">
      <c r="A21" s="11" t="s">
        <v>131</v>
      </c>
      <c r="B21" s="20">
        <f>(IFERROR(VLOOKUP(C21,obrotówka!$A$1:$J$1600,10,0),0))</f>
        <v>219948.64</v>
      </c>
      <c r="C21" s="11" t="s">
        <v>1739</v>
      </c>
    </row>
    <row r="22" spans="1:3" x14ac:dyDescent="0.3">
      <c r="A22" s="9" t="s">
        <v>135</v>
      </c>
      <c r="B22" s="20">
        <f>(IFERROR(VLOOKUP(C22,obrotówka!$A$1:$J$1600,10,0),0))</f>
        <v>0</v>
      </c>
      <c r="C22" s="11" t="s">
        <v>162</v>
      </c>
    </row>
    <row r="23" spans="1:3" x14ac:dyDescent="0.3">
      <c r="A23" s="12" t="s">
        <v>132</v>
      </c>
      <c r="B23" s="20">
        <f>(IFERROR(VLOOKUP(C23,obrotówka!$A$1:$J$1600,10,0),0))</f>
        <v>0</v>
      </c>
      <c r="C23" s="11" t="s">
        <v>163</v>
      </c>
    </row>
    <row r="24" spans="1:3" x14ac:dyDescent="0.3">
      <c r="A24" s="12" t="s">
        <v>1728</v>
      </c>
      <c r="B24" s="20">
        <f>(IFERROR(VLOOKUP(C24,obrotówka!$A$1:$J$1600,10,0),0))</f>
        <v>9979.7999999999902</v>
      </c>
      <c r="C24" s="520" t="s">
        <v>1744</v>
      </c>
    </row>
    <row r="25" spans="1:3" x14ac:dyDescent="0.3">
      <c r="A25" s="9" t="s">
        <v>130</v>
      </c>
      <c r="B25" s="20">
        <f>(IFERROR(VLOOKUP(C25,obrotówka!$A$1:$J$1600,10,0),0))</f>
        <v>24.42</v>
      </c>
      <c r="C25" s="11" t="s">
        <v>164</v>
      </c>
    </row>
    <row r="26" spans="1:3" x14ac:dyDescent="0.3">
      <c r="A26" s="12" t="s">
        <v>133</v>
      </c>
      <c r="B26" s="20">
        <f>(IFERROR(VLOOKUP(C26,obrotówka!$A$1:$J$1600,10,0),0))</f>
        <v>0</v>
      </c>
      <c r="C26" s="11" t="s">
        <v>165</v>
      </c>
    </row>
    <row r="27" spans="1:3" x14ac:dyDescent="0.3">
      <c r="A27" s="12" t="s">
        <v>1266</v>
      </c>
      <c r="B27" s="20">
        <f>(IFERROR(VLOOKUP(C27,obrotówka!$A$1:$J$1600,10,0),0))</f>
        <v>42272</v>
      </c>
      <c r="C27" s="11" t="s">
        <v>1751</v>
      </c>
    </row>
    <row r="28" spans="1:3" x14ac:dyDescent="0.3">
      <c r="A28" s="9" t="s">
        <v>136</v>
      </c>
      <c r="B28" s="20">
        <f>(IFERROR(VLOOKUP(C28,obrotówka!$A$1:$J$1600,10,0),0))</f>
        <v>82737.8</v>
      </c>
      <c r="C28" s="11" t="s">
        <v>32</v>
      </c>
    </row>
    <row r="29" spans="1:3" x14ac:dyDescent="0.3">
      <c r="A29" s="9" t="s">
        <v>137</v>
      </c>
      <c r="B29" s="20">
        <f>(IFERROR(VLOOKUP(C29,obrotówka!$A$1:$J$1600,10,0),0))</f>
        <v>0</v>
      </c>
      <c r="C29" s="11" t="s">
        <v>166</v>
      </c>
    </row>
    <row r="30" spans="1:3" x14ac:dyDescent="0.3">
      <c r="A30" s="11" t="s">
        <v>138</v>
      </c>
      <c r="B30" s="20">
        <f>(IFERROR(VLOOKUP(C30,obrotówka!$A$1:$J$1600,10,0),0))</f>
        <v>70939.199999999895</v>
      </c>
      <c r="C30" s="11" t="s">
        <v>35</v>
      </c>
    </row>
    <row r="31" spans="1:3" x14ac:dyDescent="0.3">
      <c r="A31" s="11" t="s">
        <v>144</v>
      </c>
      <c r="B31" s="20">
        <f>(IFERROR(VLOOKUP(C31,obrotówka!$A$1:$J$1600,10,0),0))</f>
        <v>1904.28</v>
      </c>
      <c r="C31" s="11" t="s">
        <v>38</v>
      </c>
    </row>
    <row r="32" spans="1:3" x14ac:dyDescent="0.3">
      <c r="A32" s="11" t="s">
        <v>429</v>
      </c>
      <c r="B32" s="20">
        <f>(IFERROR(VLOOKUP(C32,obrotówka!$A$1:$J$1600,10,0),0))</f>
        <v>0</v>
      </c>
      <c r="C32" s="11" t="s">
        <v>40</v>
      </c>
    </row>
    <row r="33" spans="1:3" x14ac:dyDescent="0.3">
      <c r="A33" s="9" t="s">
        <v>134</v>
      </c>
      <c r="B33" s="20">
        <f>(IFERROR(VLOOKUP(C33,obrotówka!$A$1:$J$1600,10,0),0))</f>
        <v>-71114.3</v>
      </c>
      <c r="C33" s="11" t="s">
        <v>167</v>
      </c>
    </row>
    <row r="34" spans="1:3" x14ac:dyDescent="0.3">
      <c r="A34" s="11" t="s">
        <v>145</v>
      </c>
      <c r="B34" s="20">
        <f>(IFERROR(VLOOKUP(C34,obrotówka!$A$1:$J$1600,10,0),0))</f>
        <v>15344.41</v>
      </c>
      <c r="C34" s="11" t="s">
        <v>42</v>
      </c>
    </row>
    <row r="35" spans="1:3" x14ac:dyDescent="0.3">
      <c r="A35" s="11" t="s">
        <v>146</v>
      </c>
      <c r="B35" s="20">
        <f>(IFERROR(VLOOKUP(C35,obrotówka!$A$1:$J$1600,10,0),0))</f>
        <v>869755</v>
      </c>
      <c r="C35" s="11" t="s">
        <v>43</v>
      </c>
    </row>
    <row r="36" spans="1:3" x14ac:dyDescent="0.3">
      <c r="A36" s="11" t="s">
        <v>1782</v>
      </c>
      <c r="B36" s="20">
        <f>(IFERROR(VLOOKUP(C36,obrotówka!$A$1:$J$1600,10,0),0))</f>
        <v>24</v>
      </c>
      <c r="C36" s="11" t="s">
        <v>1763</v>
      </c>
    </row>
    <row r="37" spans="1:3" x14ac:dyDescent="0.3">
      <c r="A37" s="11" t="s">
        <v>147</v>
      </c>
      <c r="B37" s="20">
        <f>(IFERROR(VLOOKUP(C37,obrotówka!$A$1:$J$1600,10,0),0))</f>
        <v>0</v>
      </c>
      <c r="C37" s="11" t="s">
        <v>168</v>
      </c>
    </row>
    <row r="38" spans="1:3" x14ac:dyDescent="0.3">
      <c r="A38" s="11" t="s">
        <v>148</v>
      </c>
      <c r="B38" s="20">
        <f>(IFERROR(VLOOKUP(C38,obrotówka!$A$1:$J$1600,10,0),0))</f>
        <v>11683.6</v>
      </c>
      <c r="C38" s="11" t="s">
        <v>45</v>
      </c>
    </row>
    <row r="39" spans="1:3" x14ac:dyDescent="0.3">
      <c r="A39" s="11" t="s">
        <v>149</v>
      </c>
      <c r="B39" s="20">
        <f>(IFERROR(VLOOKUP(C39,obrotówka!$A$1:$J$1600,10,0),0))</f>
        <v>17626.799999999901</v>
      </c>
      <c r="C39" s="11" t="s">
        <v>46</v>
      </c>
    </row>
    <row r="40" spans="1:3" x14ac:dyDescent="0.3">
      <c r="A40" s="11" t="s">
        <v>150</v>
      </c>
      <c r="B40" s="20">
        <f>(IFERROR(VLOOKUP(C40,obrotówka!$A$1:$J$1600,10,0),0))</f>
        <v>2058.75</v>
      </c>
      <c r="C40" s="11" t="s">
        <v>47</v>
      </c>
    </row>
    <row r="41" spans="1:3" x14ac:dyDescent="0.3">
      <c r="A41" s="11" t="s">
        <v>151</v>
      </c>
      <c r="B41" s="20">
        <f>(IFERROR(VLOOKUP(C41,obrotówka!$A$1:$J$1600,10,0),0))</f>
        <v>24</v>
      </c>
      <c r="C41" s="11" t="s">
        <v>169</v>
      </c>
    </row>
    <row r="42" spans="1:3" x14ac:dyDescent="0.3">
      <c r="A42" s="11" t="s">
        <v>152</v>
      </c>
      <c r="B42" s="20">
        <f>(IFERROR(VLOOKUP(C42,obrotówka!$A$1:$J$1600,10,0),0))</f>
        <v>2756.96</v>
      </c>
      <c r="C42" s="11" t="s">
        <v>48</v>
      </c>
    </row>
    <row r="43" spans="1:3" x14ac:dyDescent="0.3">
      <c r="A43" s="11" t="s">
        <v>153</v>
      </c>
      <c r="B43" s="20">
        <f>(IFERROR(VLOOKUP(C43,obrotówka!$A$1:$J$1600,10,0),0))</f>
        <v>0</v>
      </c>
      <c r="C43" s="11" t="s">
        <v>170</v>
      </c>
    </row>
    <row r="44" spans="1:3" x14ac:dyDescent="0.3">
      <c r="A44" s="11" t="s">
        <v>154</v>
      </c>
      <c r="B44" s="20">
        <f>(IFERROR(VLOOKUP(C44,obrotówka!$A$1:$J$1600,10,0),0))</f>
        <v>12686</v>
      </c>
      <c r="C44" s="11" t="s">
        <v>50</v>
      </c>
    </row>
    <row r="45" spans="1:3" x14ac:dyDescent="0.3">
      <c r="A45" s="24" t="s">
        <v>155</v>
      </c>
      <c r="B45" s="20">
        <f>(IFERROR(VLOOKUP(C45,obrotówka!$A$1:$J$1600,10,0),0))</f>
        <v>12194.25</v>
      </c>
      <c r="C45" s="11" t="s">
        <v>51</v>
      </c>
    </row>
    <row r="46" spans="1:3" x14ac:dyDescent="0.3">
      <c r="A46" s="24" t="s">
        <v>156</v>
      </c>
      <c r="B46" s="20">
        <f>(IFERROR(VLOOKUP(C46,obrotówka!$A$1:$J$1600,10,0),0))</f>
        <v>0</v>
      </c>
      <c r="C46" s="11" t="s">
        <v>171</v>
      </c>
    </row>
    <row r="47" spans="1:3" x14ac:dyDescent="0.3">
      <c r="A47" s="24" t="s">
        <v>157</v>
      </c>
      <c r="B47" s="20">
        <f>(IFERROR(VLOOKUP(C47,obrotówka!$A$1:$J$1600,10,0),0))</f>
        <v>0</v>
      </c>
      <c r="C47" s="11" t="s">
        <v>172</v>
      </c>
    </row>
    <row r="48" spans="1:3" x14ac:dyDescent="0.3">
      <c r="A48" s="10" t="s">
        <v>173</v>
      </c>
      <c r="B48" s="20">
        <f>(IFERROR(VLOOKUP(C48,obrotówka!$A$1:$J$1600,10,0),0))</f>
        <v>-1453746.57</v>
      </c>
      <c r="C48" s="11" t="s">
        <v>72</v>
      </c>
    </row>
    <row r="49" spans="1:3" x14ac:dyDescent="0.3">
      <c r="A49" s="9" t="s">
        <v>129</v>
      </c>
      <c r="B49" s="20">
        <f>(IFERROR(VLOOKUP(C49,obrotówka!$A$1:$J$1600,10,0),0))</f>
        <v>314.61</v>
      </c>
      <c r="C49" s="11" t="s">
        <v>181</v>
      </c>
    </row>
    <row r="50" spans="1:3" x14ac:dyDescent="0.3">
      <c r="A50" s="9" t="s">
        <v>129</v>
      </c>
      <c r="B50" s="20">
        <f>(IFERROR(VLOOKUP(C50,obrotówka!$A$1:$J$1600,10,0),0))</f>
        <v>4828.75</v>
      </c>
      <c r="C50" s="11" t="s">
        <v>94</v>
      </c>
    </row>
    <row r="51" spans="1:3" x14ac:dyDescent="0.3">
      <c r="A51" s="9" t="s">
        <v>193</v>
      </c>
      <c r="B51" s="20">
        <f>(IFERROR(VLOOKUP(C51,obrotówka!$A$1:$J$1600,10,0),0))</f>
        <v>0</v>
      </c>
      <c r="C51" s="25" t="s">
        <v>195</v>
      </c>
    </row>
    <row r="52" spans="1:3" x14ac:dyDescent="0.3">
      <c r="A52" s="9" t="s">
        <v>194</v>
      </c>
      <c r="B52" s="20">
        <f>(IFERROR(VLOOKUP(C52,obrotówka!$A$1:$J$1600,10,0),0))</f>
        <v>12026.45</v>
      </c>
      <c r="C52" s="25" t="s">
        <v>196</v>
      </c>
    </row>
    <row r="53" spans="1:3" x14ac:dyDescent="0.3">
      <c r="A53" s="9" t="s">
        <v>688</v>
      </c>
      <c r="B53" s="20">
        <f>(IFERROR(VLOOKUP(C53,obrotówka!$A$1:$J$1600,10,0),0))</f>
        <v>0</v>
      </c>
      <c r="C53" s="25" t="s">
        <v>687</v>
      </c>
    </row>
    <row r="54" spans="1:3" x14ac:dyDescent="0.3">
      <c r="A54" s="11" t="s">
        <v>211</v>
      </c>
      <c r="B54" s="20">
        <f>(IFERROR(VLOOKUP(C54,obrotówka!$A$1:$J$1600,10,0),0))</f>
        <v>0</v>
      </c>
      <c r="C54" s="11" t="s">
        <v>208</v>
      </c>
    </row>
    <row r="55" spans="1:3" x14ac:dyDescent="0.3">
      <c r="A55" s="11" t="s">
        <v>198</v>
      </c>
      <c r="B55" s="20">
        <f>(IFERROR(VLOOKUP(C55,obrotówka!$A$1:$J$1600,10,0),0))</f>
        <v>0</v>
      </c>
      <c r="C55" s="11" t="s">
        <v>199</v>
      </c>
    </row>
    <row r="56" spans="1:3" x14ac:dyDescent="0.3">
      <c r="A56" s="11" t="s">
        <v>1987</v>
      </c>
      <c r="B56" s="20">
        <f>(IFERROR(VLOOKUP(C56,obrotówka!$A$1:$J$1600,10,0),0))</f>
        <v>618267</v>
      </c>
      <c r="C56" s="11" t="s">
        <v>1986</v>
      </c>
    </row>
    <row r="57" spans="1:3" x14ac:dyDescent="0.3">
      <c r="A57" s="11" t="s">
        <v>202</v>
      </c>
      <c r="B57" s="20">
        <f>(IFERROR(VLOOKUP(C57,obrotówka!$A$1:$J$1600,10,0),0))</f>
        <v>0</v>
      </c>
      <c r="C57" s="11" t="s">
        <v>95</v>
      </c>
    </row>
    <row r="58" spans="1:3" x14ac:dyDescent="0.3">
      <c r="A58" s="11" t="s">
        <v>209</v>
      </c>
      <c r="B58" s="20">
        <f>(IFERROR(VLOOKUP(C58,obrotówka!$A$1:$J$1600,10,0),0))</f>
        <v>0</v>
      </c>
      <c r="C58" s="11" t="s">
        <v>210</v>
      </c>
    </row>
    <row r="59" spans="1:3" x14ac:dyDescent="0.3">
      <c r="A59" s="11" t="s">
        <v>200</v>
      </c>
      <c r="B59" s="20">
        <f>(IFERROR(VLOOKUP(C59,obrotówka!$A$1:$J$1600,10,0),0))</f>
        <v>1416.73</v>
      </c>
      <c r="C59" s="11" t="s">
        <v>201</v>
      </c>
    </row>
    <row r="60" spans="1:3" x14ac:dyDescent="0.3">
      <c r="A60" s="11" t="s">
        <v>205</v>
      </c>
      <c r="B60" s="20">
        <f>(IFERROR(VLOOKUP(C60,obrotówka!$A$1:$J$1600,10,0),0))</f>
        <v>1407.43</v>
      </c>
      <c r="C60" s="11" t="s">
        <v>206</v>
      </c>
    </row>
    <row r="61" spans="1:3" x14ac:dyDescent="0.3">
      <c r="A61" s="11" t="s">
        <v>203</v>
      </c>
      <c r="B61" s="20">
        <f>(IFERROR(VLOOKUP(C61,obrotówka!$A$1:$J$1600,10,0),0))</f>
        <v>57.649999999999899</v>
      </c>
      <c r="C61" s="11" t="s">
        <v>96</v>
      </c>
    </row>
    <row r="62" spans="1:3" x14ac:dyDescent="0.3">
      <c r="A62" s="11" t="s">
        <v>203</v>
      </c>
      <c r="B62" s="20">
        <f>(IFERROR(VLOOKUP(C62,obrotówka!$A$1:$J$1600,10,0),0))</f>
        <v>0.01</v>
      </c>
      <c r="C62" s="11" t="s">
        <v>204</v>
      </c>
    </row>
    <row r="63" spans="1:3" x14ac:dyDescent="0.3">
      <c r="A63" s="11" t="s">
        <v>205</v>
      </c>
      <c r="B63" s="20">
        <f>(IFERROR(VLOOKUP(C63,obrotówka!$A$1:$J$1600,10,0),0))</f>
        <v>0</v>
      </c>
      <c r="C63" s="11" t="s">
        <v>207</v>
      </c>
    </row>
    <row r="64" spans="1:3" x14ac:dyDescent="0.3">
      <c r="A64" s="71" t="s">
        <v>1874</v>
      </c>
      <c r="B64" s="115"/>
      <c r="C64" s="71"/>
    </row>
    <row r="65" spans="1:3" x14ac:dyDescent="0.3">
      <c r="A65" s="11" t="s">
        <v>1689</v>
      </c>
      <c r="B65" s="20">
        <f>(IFERROR(VLOOKUP(C65,obrotówka!$A$1:$J$1600,10,0),0))</f>
        <v>8119.04</v>
      </c>
      <c r="C65" s="63" t="s">
        <v>1688</v>
      </c>
    </row>
    <row r="66" spans="1:3" x14ac:dyDescent="0.3">
      <c r="A66" s="11" t="s">
        <v>1738</v>
      </c>
      <c r="B66" s="20">
        <f>(IFERROR(VLOOKUP(C66,obrotówka!$A$1:$J$1600,10,0),0))</f>
        <v>-383995.58</v>
      </c>
      <c r="C66" s="63" t="s">
        <v>1737</v>
      </c>
    </row>
    <row r="67" spans="1:3" x14ac:dyDescent="0.3">
      <c r="A67" s="11" t="s">
        <v>1945</v>
      </c>
      <c r="B67" s="20">
        <f>(IFERROR(VLOOKUP(C67,obrotówka!$A$1:$J$1600,10,0),0))</f>
        <v>-5005.51</v>
      </c>
      <c r="C67" s="63" t="s">
        <v>1944</v>
      </c>
    </row>
    <row r="68" spans="1:3" x14ac:dyDescent="0.3">
      <c r="A68" s="11" t="s">
        <v>1855</v>
      </c>
      <c r="B68" s="20">
        <f>(IFERROR(VLOOKUP(C68,obrotówka!$A$1:$J$1600,10,0),0))</f>
        <v>0</v>
      </c>
      <c r="C68" s="63" t="s">
        <v>1854</v>
      </c>
    </row>
    <row r="69" spans="1:3" x14ac:dyDescent="0.3">
      <c r="A69" s="11" t="s">
        <v>1743</v>
      </c>
      <c r="B69" s="20">
        <f>(IFERROR(VLOOKUP(C69,obrotówka!$A$1:$J$1600,10,0),0))</f>
        <v>-7881</v>
      </c>
      <c r="C69" s="63" t="s">
        <v>1742</v>
      </c>
    </row>
    <row r="70" spans="1:3" x14ac:dyDescent="0.3">
      <c r="A70" s="9" t="s">
        <v>1747</v>
      </c>
      <c r="B70" s="20">
        <f>(IFERROR(VLOOKUP(C70,obrotówka!$A$1:$J$1600,10,0),0))</f>
        <v>0</v>
      </c>
      <c r="C70" s="25" t="s">
        <v>1746</v>
      </c>
    </row>
    <row r="71" spans="1:3" x14ac:dyDescent="0.3">
      <c r="A71" s="9" t="s">
        <v>1748</v>
      </c>
      <c r="B71" s="20">
        <f>(IFERROR(VLOOKUP(C71,obrotówka!$A$1:$J$1600,10,0),0))</f>
        <v>-312.77999999999901</v>
      </c>
      <c r="C71" s="25" t="s">
        <v>1946</v>
      </c>
    </row>
    <row r="72" spans="1:3" x14ac:dyDescent="0.3">
      <c r="A72" s="9" t="s">
        <v>1750</v>
      </c>
      <c r="B72" s="20">
        <f>(IFERROR(VLOOKUP(C72,obrotówka!$A$1:$J$1600,10,0),0))</f>
        <v>-31480</v>
      </c>
      <c r="C72" s="57" t="s">
        <v>1749</v>
      </c>
    </row>
    <row r="73" spans="1:3" x14ac:dyDescent="0.3">
      <c r="A73" s="9" t="s">
        <v>1753</v>
      </c>
      <c r="B73" s="20">
        <f>(IFERROR(VLOOKUP(C73,obrotówka!$A$1:$J$1600,10,0),0))</f>
        <v>-82099.839999999895</v>
      </c>
      <c r="C73" s="25" t="s">
        <v>1752</v>
      </c>
    </row>
    <row r="74" spans="1:3" x14ac:dyDescent="0.3">
      <c r="A74" s="9" t="s">
        <v>1693</v>
      </c>
      <c r="B74" s="20">
        <f>(IFERROR(VLOOKUP(C74,obrotówka!$A$1:$J$1600,10,0),0))</f>
        <v>-412722.28999999899</v>
      </c>
      <c r="C74" s="25" t="s">
        <v>1692</v>
      </c>
    </row>
    <row r="75" spans="1:3" x14ac:dyDescent="0.3">
      <c r="A75" s="9" t="s">
        <v>1305</v>
      </c>
      <c r="B75" s="20">
        <f>(IFERROR(VLOOKUP(C75,obrotówka!$A$1:$J$1600,10,0),0))</f>
        <v>82451.649999999907</v>
      </c>
      <c r="C75" s="25" t="s">
        <v>1304</v>
      </c>
    </row>
    <row r="76" spans="1:3" x14ac:dyDescent="0.3">
      <c r="A76" s="9" t="s">
        <v>1307</v>
      </c>
      <c r="B76" s="20">
        <f>(IFERROR(VLOOKUP(C76,obrotówka!$A$1:$J$1600,10,0),0))</f>
        <v>0</v>
      </c>
      <c r="C76" s="25" t="s">
        <v>1306</v>
      </c>
    </row>
    <row r="77" spans="1:3" x14ac:dyDescent="0.3">
      <c r="A77" s="9" t="s">
        <v>1309</v>
      </c>
      <c r="B77" s="20">
        <f>(IFERROR(VLOOKUP(C77,obrotówka!$A$1:$J$1600,10,0),0))</f>
        <v>0</v>
      </c>
      <c r="C77" s="25" t="s">
        <v>1833</v>
      </c>
    </row>
    <row r="78" spans="1:3" x14ac:dyDescent="0.3">
      <c r="A78" s="9" t="s">
        <v>1755</v>
      </c>
      <c r="B78" s="20">
        <f>(IFERROR(VLOOKUP(C78,obrotówka!$A$1:$J$1600,10,0),0))</f>
        <v>-2230526</v>
      </c>
      <c r="C78" s="25" t="s">
        <v>1754</v>
      </c>
    </row>
    <row r="79" spans="1:3" x14ac:dyDescent="0.3">
      <c r="A79" s="9" t="s">
        <v>1757</v>
      </c>
      <c r="B79" s="20">
        <f>(IFERROR(VLOOKUP(C79,obrotówka!$A$1:$J$1600,10,0),0))</f>
        <v>-317708.2</v>
      </c>
      <c r="C79" s="25" t="s">
        <v>1756</v>
      </c>
    </row>
    <row r="80" spans="1:3" x14ac:dyDescent="0.3">
      <c r="A80" s="9" t="s">
        <v>1948</v>
      </c>
      <c r="B80" s="20">
        <f>(IFERROR(VLOOKUP(C80,obrotówka!$A$1:$J$1600,10,0),0))</f>
        <v>-151857.76</v>
      </c>
      <c r="C80" s="25" t="s">
        <v>1947</v>
      </c>
    </row>
    <row r="81" spans="1:6" x14ac:dyDescent="0.3">
      <c r="A81" s="9" t="s">
        <v>1329</v>
      </c>
      <c r="B81" s="20">
        <f>(IFERROR(VLOOKUP(C81,obrotówka!$A$1:$J$1600,10,0),0))</f>
        <v>-156361.079999999</v>
      </c>
      <c r="C81" s="25" t="s">
        <v>1328</v>
      </c>
    </row>
    <row r="82" spans="1:6" x14ac:dyDescent="0.3">
      <c r="A82" s="9" t="s">
        <v>1835</v>
      </c>
      <c r="B82" s="20">
        <f>(IFERROR(VLOOKUP(C82,obrotówka!$A$1:$J$1600,10,0),0))</f>
        <v>0</v>
      </c>
      <c r="C82" s="25" t="s">
        <v>1834</v>
      </c>
    </row>
    <row r="83" spans="1:6" x14ac:dyDescent="0.3">
      <c r="A83" s="9" t="s">
        <v>1331</v>
      </c>
      <c r="B83" s="20">
        <f>(IFERROR(VLOOKUP(C83,obrotówka!$A$1:$J$1600,10,0),0))</f>
        <v>-15131.61</v>
      </c>
      <c r="C83" s="25" t="s">
        <v>1330</v>
      </c>
    </row>
    <row r="84" spans="1:6" x14ac:dyDescent="0.3">
      <c r="A84" s="9" t="s">
        <v>1333</v>
      </c>
      <c r="B84" s="20">
        <f>(IFERROR(VLOOKUP(C84,obrotówka!$A$1:$J$1600,10,0),0))</f>
        <v>0</v>
      </c>
      <c r="C84" s="25" t="s">
        <v>1332</v>
      </c>
    </row>
    <row r="85" spans="1:6" x14ac:dyDescent="0.3">
      <c r="A85" s="9" t="s">
        <v>1950</v>
      </c>
      <c r="B85" s="20">
        <f>(IFERROR(VLOOKUP(C85,obrotówka!$A$1:$J$1600,10,0),0))</f>
        <v>-45891.01</v>
      </c>
      <c r="C85" s="25" t="s">
        <v>1949</v>
      </c>
    </row>
    <row r="86" spans="1:6" x14ac:dyDescent="0.3">
      <c r="A86" s="9" t="s">
        <v>1364</v>
      </c>
      <c r="B86" s="20">
        <f>(IFERROR(VLOOKUP(C86,obrotówka!$A$1:$J$1600,10,0),0))</f>
        <v>2668.3299999999899</v>
      </c>
      <c r="C86" s="25" t="s">
        <v>1363</v>
      </c>
    </row>
    <row r="87" spans="1:6" x14ac:dyDescent="0.3">
      <c r="A87" s="9" t="s">
        <v>1365</v>
      </c>
      <c r="B87" s="20">
        <f>(IFERROR(VLOOKUP(C87,obrotówka!$A$1:$J$1600,10,0),0))</f>
        <v>69573.389999999898</v>
      </c>
      <c r="C87" s="25" t="s">
        <v>1760</v>
      </c>
    </row>
    <row r="88" spans="1:6" x14ac:dyDescent="0.3">
      <c r="A88" s="9" t="s">
        <v>1819</v>
      </c>
      <c r="B88" s="20">
        <f>(IFERROR(VLOOKUP(C88,obrotówka!$A$1:$J$1600,10,0),0))</f>
        <v>-85714.91</v>
      </c>
      <c r="C88" s="25" t="s">
        <v>1818</v>
      </c>
    </row>
    <row r="89" spans="1:6" x14ac:dyDescent="0.3">
      <c r="A89" s="9" t="s">
        <v>1801</v>
      </c>
      <c r="B89" s="20">
        <f>(IFERROR(VLOOKUP(C89,obrotówka!$A$1:$J$1600,10,0),0))</f>
        <v>0</v>
      </c>
      <c r="C89" s="25" t="s">
        <v>1836</v>
      </c>
    </row>
    <row r="90" spans="1:6" x14ac:dyDescent="0.3">
      <c r="A90" s="9" t="s">
        <v>1402</v>
      </c>
      <c r="B90" s="20">
        <f>(IFERROR(VLOOKUP(C90,obrotówka!$A$1:$J$1600,10,0),0))</f>
        <v>-149786.70000000001</v>
      </c>
      <c r="C90" s="25" t="s">
        <v>1401</v>
      </c>
    </row>
    <row r="91" spans="1:6" x14ac:dyDescent="0.3">
      <c r="A91" s="9" t="s">
        <v>1769</v>
      </c>
      <c r="B91" s="20">
        <f>(IFERROR(VLOOKUP(C91,obrotówka!$A$1:$J$1600,10,0),0))</f>
        <v>162640</v>
      </c>
      <c r="C91" s="25" t="s">
        <v>90</v>
      </c>
    </row>
    <row r="92" spans="1:6" x14ac:dyDescent="0.3">
      <c r="A92" s="9" t="s">
        <v>1770</v>
      </c>
      <c r="B92" s="20">
        <f>(IFERROR(VLOOKUP(C92,obrotówka!$A$1:$J$1600,10,0),0))</f>
        <v>638681</v>
      </c>
      <c r="C92" s="25" t="s">
        <v>91</v>
      </c>
    </row>
    <row r="93" spans="1:6" x14ac:dyDescent="0.3">
      <c r="A93" s="9" t="s">
        <v>1982</v>
      </c>
      <c r="B93" s="20">
        <f>-('cit 12-2024'!B106+'cit 12-2024'!B107)</f>
        <v>-180674.80000000002</v>
      </c>
      <c r="C93" s="587"/>
    </row>
    <row r="94" spans="1:6" x14ac:dyDescent="0.3">
      <c r="A94" s="9" t="s">
        <v>1804</v>
      </c>
      <c r="B94" s="20">
        <f>(IFERROR(VLOOKUP(C94,obrotówka!$A$1:$J$1600,10,0),0))</f>
        <v>0</v>
      </c>
      <c r="C94" s="25" t="s">
        <v>1803</v>
      </c>
      <c r="D94" s="568">
        <f>B94-'cit 12-2024'!B131</f>
        <v>0</v>
      </c>
      <c r="E94" s="112">
        <f>-(IFERROR(VLOOKUP(F94,[38]obrotówka!$A$1:$J$1600,10,0),0))</f>
        <v>0</v>
      </c>
      <c r="F94" s="113" t="s">
        <v>0</v>
      </c>
    </row>
    <row r="95" spans="1:6" x14ac:dyDescent="0.3">
      <c r="A95" s="11" t="s">
        <v>266</v>
      </c>
      <c r="B95" s="20">
        <f>(IFERROR(VLOOKUP(C95,obrotówka!$A$1:$J$1600,10,0),0))</f>
        <v>304949.28999999899</v>
      </c>
      <c r="C95" s="11" t="s">
        <v>79</v>
      </c>
      <c r="D95" s="21"/>
    </row>
    <row r="96" spans="1:6" x14ac:dyDescent="0.3">
      <c r="A96" s="11" t="s">
        <v>267</v>
      </c>
      <c r="B96" s="20">
        <f>(IFERROR(VLOOKUP(C96,obrotówka!$A$1:$J$1600,10,0),0))</f>
        <v>18229.810000000001</v>
      </c>
      <c r="C96" s="11" t="s">
        <v>80</v>
      </c>
      <c r="D96" s="21"/>
    </row>
    <row r="97" spans="1:8" x14ac:dyDescent="0.3">
      <c r="A97" s="9" t="s">
        <v>268</v>
      </c>
      <c r="B97" s="20">
        <f>(IFERROR(VLOOKUP(C97,obrotówka!$A$1:$J$1600,10,0),0))</f>
        <v>0</v>
      </c>
      <c r="C97" s="11" t="s">
        <v>269</v>
      </c>
      <c r="D97" s="455">
        <f>B97-'cit 12-2024'!B116</f>
        <v>0</v>
      </c>
    </row>
    <row r="98" spans="1:8" x14ac:dyDescent="0.3">
      <c r="A98" s="11" t="s">
        <v>270</v>
      </c>
      <c r="B98" s="20">
        <f>(IFERROR(VLOOKUP(C98,obrotówka!$A$1:$J$1600,10,0),0))</f>
        <v>3279.4099999999899</v>
      </c>
      <c r="C98" s="63" t="s">
        <v>84</v>
      </c>
    </row>
    <row r="99" spans="1:8" x14ac:dyDescent="0.3">
      <c r="A99" s="105" t="s">
        <v>424</v>
      </c>
      <c r="B99" s="116">
        <f>(IFERROR(VLOOKUP(C99,obrotówka!$A$1:$J$1600,10,0),0))</f>
        <v>-42908.519999999902</v>
      </c>
      <c r="C99" s="109" t="s">
        <v>85</v>
      </c>
    </row>
    <row r="100" spans="1:8" x14ac:dyDescent="0.3">
      <c r="A100" s="12" t="s">
        <v>425</v>
      </c>
      <c r="B100" s="20">
        <f>(IFERROR(VLOOKUP(C100,obrotówka!$A$1:$J$1600,10,0),0))</f>
        <v>0</v>
      </c>
      <c r="C100" s="109" t="s">
        <v>86</v>
      </c>
    </row>
    <row r="101" spans="1:8" x14ac:dyDescent="0.3">
      <c r="A101" s="12" t="s">
        <v>430</v>
      </c>
      <c r="B101" s="20">
        <f>(IFERROR(VLOOKUP(C101,obrotówka!$A$1:$J$1600,10,0),0))</f>
        <v>0</v>
      </c>
      <c r="C101" s="63" t="s">
        <v>87</v>
      </c>
    </row>
    <row r="102" spans="1:8" x14ac:dyDescent="0.3">
      <c r="A102" s="62" t="s">
        <v>89</v>
      </c>
      <c r="B102" s="20">
        <f>(IFERROR(VLOOKUP(C102,obrotówka!$A$1:$J$1600,10,0),0))</f>
        <v>0</v>
      </c>
      <c r="C102" s="109" t="s">
        <v>88</v>
      </c>
    </row>
    <row r="103" spans="1:8" x14ac:dyDescent="0.3">
      <c r="A103" s="9" t="s">
        <v>271</v>
      </c>
      <c r="B103" s="20">
        <f>(IFERROR(VLOOKUP(C103,obrotówka!$A$1:$J$1600,10,0),0))</f>
        <v>0</v>
      </c>
      <c r="C103" s="103" t="s">
        <v>272</v>
      </c>
    </row>
    <row r="104" spans="1:8" s="534" customFormat="1" ht="20.399999999999999" x14ac:dyDescent="0.3">
      <c r="A104" s="12" t="s">
        <v>734</v>
      </c>
      <c r="B104" s="20">
        <f>(IFERROR(VLOOKUP(C104,obrotówka!$A$1:$J$1600,10,0),0))</f>
        <v>34417.230000000003</v>
      </c>
      <c r="C104" s="548" t="s">
        <v>83</v>
      </c>
      <c r="D104" s="565"/>
      <c r="E104" s="565"/>
      <c r="F104" s="565"/>
      <c r="G104" s="565"/>
      <c r="H104" s="565"/>
    </row>
    <row r="105" spans="1:8" s="534" customFormat="1" x14ac:dyDescent="0.3">
      <c r="A105" s="9" t="s">
        <v>1875</v>
      </c>
      <c r="B105" s="20">
        <f>(IFERROR(VLOOKUP(C105,obrotówka!$A$1:$J$1600,10,0),0))</f>
        <v>-50887.239999999903</v>
      </c>
      <c r="C105" s="109" t="s">
        <v>82</v>
      </c>
      <c r="D105" s="565"/>
      <c r="E105" s="565"/>
      <c r="F105" s="565"/>
      <c r="G105" s="565"/>
      <c r="H105" s="565"/>
    </row>
    <row r="106" spans="1:8" s="534" customFormat="1" x14ac:dyDescent="0.3">
      <c r="A106" s="9" t="s">
        <v>274</v>
      </c>
      <c r="B106" s="20">
        <f>(IFERROR(VLOOKUP(C106,obrotówka!$A$1:$J$1600,10,0),0))</f>
        <v>-16992.27</v>
      </c>
      <c r="C106" s="57" t="s">
        <v>81</v>
      </c>
      <c r="D106" s="565"/>
      <c r="E106" s="565"/>
      <c r="F106" s="565"/>
      <c r="G106" s="565"/>
      <c r="H106" s="565"/>
    </row>
    <row r="107" spans="1:8" x14ac:dyDescent="0.3">
      <c r="A107" s="9" t="s">
        <v>1878</v>
      </c>
      <c r="B107" s="20">
        <f>(IFERROR(VLOOKUP(C107,obrotówka!$A$1:$J$1600,10,0),0))</f>
        <v>0</v>
      </c>
      <c r="C107" s="103" t="s">
        <v>1879</v>
      </c>
      <c r="D107" s="455">
        <f>-B107-'cit 12-2024'!B33-'cit 12-2024'!B170</f>
        <v>0</v>
      </c>
      <c r="E107" s="562" t="s">
        <v>293</v>
      </c>
    </row>
    <row r="108" spans="1:8" x14ac:dyDescent="0.3">
      <c r="A108" s="9" t="s">
        <v>246</v>
      </c>
      <c r="B108" s="20">
        <f>(IFERROR(VLOOKUP(C108,obrotówka!$A$1:$J$1600,10,0),0))</f>
        <v>40500</v>
      </c>
      <c r="C108" s="561" t="s">
        <v>1900</v>
      </c>
      <c r="D108" s="620">
        <f>B108+B109-'cit 12-2024'!B103</f>
        <v>0</v>
      </c>
    </row>
    <row r="109" spans="1:8" x14ac:dyDescent="0.3">
      <c r="A109" s="9" t="s">
        <v>246</v>
      </c>
      <c r="B109" s="20">
        <f>(IFERROR(VLOOKUP(C109,obrotówka!$A$1:$J$1600,10,0),0))</f>
        <v>16167.1</v>
      </c>
      <c r="C109" s="561" t="s">
        <v>1898</v>
      </c>
      <c r="D109" s="621"/>
    </row>
    <row r="110" spans="1:8" ht="30.6" x14ac:dyDescent="0.3">
      <c r="A110" s="75" t="s">
        <v>355</v>
      </c>
      <c r="B110" s="116">
        <f>'cit 12-2024'!B124</f>
        <v>0</v>
      </c>
      <c r="C110" s="108" t="s">
        <v>356</v>
      </c>
    </row>
    <row r="111" spans="1:8" x14ac:dyDescent="0.3">
      <c r="A111" s="549" t="s">
        <v>225</v>
      </c>
      <c r="B111" s="73">
        <f>'cit 12-2024'!B95</f>
        <v>0</v>
      </c>
      <c r="C111" s="550"/>
    </row>
    <row r="112" spans="1:8" x14ac:dyDescent="0.3">
      <c r="A112" s="74" t="s">
        <v>226</v>
      </c>
      <c r="B112" s="73">
        <f>'cit 12-2024'!B96</f>
        <v>7571.53</v>
      </c>
      <c r="C112" s="75" t="s">
        <v>228</v>
      </c>
    </row>
    <row r="113" spans="1:11" x14ac:dyDescent="0.3">
      <c r="A113" s="75" t="s">
        <v>229</v>
      </c>
      <c r="B113" s="539">
        <f>'cit 12-2024'!B100</f>
        <v>35828.879999999997</v>
      </c>
      <c r="C113" s="11"/>
    </row>
    <row r="114" spans="1:11" ht="16.8" x14ac:dyDescent="0.3">
      <c r="A114" s="83" t="s">
        <v>245</v>
      </c>
      <c r="B114" s="84">
        <f>'cit 12-2024'!B102</f>
        <v>0</v>
      </c>
      <c r="C114" s="11"/>
      <c r="J114" s="2"/>
      <c r="K114" s="2"/>
    </row>
    <row r="115" spans="1:11" x14ac:dyDescent="0.3">
      <c r="A115" s="75" t="s">
        <v>247</v>
      </c>
      <c r="B115" s="84">
        <f>'cit 12-2024'!B104</f>
        <v>0</v>
      </c>
      <c r="C115" s="11"/>
      <c r="J115" s="2"/>
      <c r="K115" s="2"/>
    </row>
    <row r="116" spans="1:11" x14ac:dyDescent="0.3">
      <c r="A116" s="11"/>
      <c r="B116" s="11"/>
      <c r="C116" s="11"/>
      <c r="J116" s="2"/>
      <c r="K116" s="2"/>
    </row>
    <row r="117" spans="1:11" x14ac:dyDescent="0.3">
      <c r="A117" s="75" t="s">
        <v>248</v>
      </c>
      <c r="B117" s="84">
        <f>'cit 12-2024'!B106</f>
        <v>46946.800000000025</v>
      </c>
      <c r="C117" s="619" t="s">
        <v>249</v>
      </c>
    </row>
    <row r="118" spans="1:11" x14ac:dyDescent="0.3">
      <c r="A118" s="75" t="s">
        <v>250</v>
      </c>
      <c r="B118" s="84">
        <f>'cit 12-2024'!B107</f>
        <v>133728</v>
      </c>
      <c r="C118" s="619"/>
    </row>
    <row r="119" spans="1:11" x14ac:dyDescent="0.3">
      <c r="A119" s="11"/>
      <c r="B119" s="11"/>
      <c r="C119" s="11"/>
    </row>
    <row r="120" spans="1:11" ht="20.399999999999999" x14ac:dyDescent="0.3">
      <c r="A120" s="540" t="s">
        <v>787</v>
      </c>
      <c r="B120" s="541">
        <f>'cit 12-2024'!B110</f>
        <v>-1608.5499999999988</v>
      </c>
      <c r="C120" s="139" t="s">
        <v>243</v>
      </c>
    </row>
    <row r="121" spans="1:11" x14ac:dyDescent="0.3">
      <c r="A121" s="12"/>
      <c r="B121" s="20"/>
      <c r="C121" s="548"/>
    </row>
    <row r="122" spans="1:11" ht="26.4" customHeight="1" x14ac:dyDescent="0.3">
      <c r="A122" s="545" t="s">
        <v>1876</v>
      </c>
      <c r="B122" s="551">
        <f>SUM(B123:B135)</f>
        <v>3337516.0899999989</v>
      </c>
      <c r="C122" s="547"/>
    </row>
    <row r="123" spans="1:11" ht="30.6" x14ac:dyDescent="0.3">
      <c r="A123" s="105" t="s">
        <v>262</v>
      </c>
      <c r="B123" s="84">
        <f>'cit 12-2024'!B140</f>
        <v>10243.719999999999</v>
      </c>
      <c r="C123" s="108" t="s">
        <v>263</v>
      </c>
    </row>
    <row r="124" spans="1:11" x14ac:dyDescent="0.3">
      <c r="A124" s="105" t="s">
        <v>264</v>
      </c>
      <c r="B124" s="84">
        <f>'cit 12-2024'!B141</f>
        <v>0</v>
      </c>
      <c r="C124" s="103"/>
    </row>
    <row r="125" spans="1:11" x14ac:dyDescent="0.3">
      <c r="A125" s="12" t="s">
        <v>300</v>
      </c>
      <c r="B125" s="20">
        <f>'cit 12-2024'!B164</f>
        <v>10444.1000000001</v>
      </c>
      <c r="C125" s="63" t="s">
        <v>5</v>
      </c>
      <c r="D125" s="567">
        <f>B125-'cit 12-2024'!B164</f>
        <v>0</v>
      </c>
    </row>
    <row r="126" spans="1:11" x14ac:dyDescent="0.3">
      <c r="A126" s="12" t="s">
        <v>302</v>
      </c>
      <c r="B126" s="20">
        <f>'cit 12-2024'!B167</f>
        <v>597930.83999999904</v>
      </c>
      <c r="C126" s="63" t="s">
        <v>113</v>
      </c>
      <c r="D126" s="567">
        <f>B126-'cit 12-2024'!B167</f>
        <v>0</v>
      </c>
    </row>
    <row r="127" spans="1:11" x14ac:dyDescent="0.3">
      <c r="A127" s="12" t="s">
        <v>303</v>
      </c>
      <c r="B127" s="20">
        <f>'cit 12-2024'!B168</f>
        <v>30855.22</v>
      </c>
      <c r="C127" s="101" t="s">
        <v>114</v>
      </c>
      <c r="D127" s="567">
        <f>B127-'cit 12-2024'!B168</f>
        <v>0</v>
      </c>
    </row>
    <row r="128" spans="1:11" x14ac:dyDescent="0.3">
      <c r="A128" s="11"/>
      <c r="B128" s="11"/>
      <c r="C128" s="11"/>
    </row>
    <row r="129" spans="1:4" x14ac:dyDescent="0.3">
      <c r="A129" s="75" t="s">
        <v>294</v>
      </c>
      <c r="B129" s="22">
        <f>'cit 12-2024'!B172</f>
        <v>-0.08</v>
      </c>
      <c r="C129" s="57"/>
    </row>
    <row r="130" spans="1:4" x14ac:dyDescent="0.3">
      <c r="A130" s="75" t="s">
        <v>296</v>
      </c>
      <c r="B130" s="84">
        <f>'cit 12-2024'!B174</f>
        <v>57462.6</v>
      </c>
      <c r="C130" s="25"/>
    </row>
    <row r="131" spans="1:4" x14ac:dyDescent="0.3">
      <c r="A131" s="75" t="s">
        <v>788</v>
      </c>
      <c r="B131" s="84">
        <f>'cit 12-2024'!B176</f>
        <v>241054.58999999997</v>
      </c>
      <c r="C131" s="63"/>
    </row>
    <row r="132" spans="1:4" x14ac:dyDescent="0.3">
      <c r="A132" s="105" t="s">
        <v>297</v>
      </c>
      <c r="B132" s="84">
        <f>'cit 12-2024'!B178</f>
        <v>1455.08</v>
      </c>
      <c r="C132" s="130" t="s">
        <v>298</v>
      </c>
    </row>
    <row r="133" spans="1:4" x14ac:dyDescent="0.3">
      <c r="A133" s="11"/>
      <c r="B133" s="11"/>
      <c r="C133" s="11"/>
    </row>
    <row r="134" spans="1:4" x14ac:dyDescent="0.3">
      <c r="A134" s="123" t="s">
        <v>299</v>
      </c>
      <c r="B134" s="20">
        <f>(IFERROR(VLOOKUP(C134,obrotówka!$A$1:$J$1600,10,0),0))</f>
        <v>2387980.04</v>
      </c>
      <c r="C134" s="11" t="s">
        <v>1647</v>
      </c>
      <c r="D134" s="455">
        <f>B134-'cit 12-2024'!B180+B135</f>
        <v>1.8630430531629827E-11</v>
      </c>
    </row>
    <row r="135" spans="1:4" x14ac:dyDescent="0.3">
      <c r="A135" s="123" t="s">
        <v>299</v>
      </c>
      <c r="B135" s="20">
        <f>(IFERROR(VLOOKUP(C135,obrotówka!$A$1:$J$1600,10,0),0))</f>
        <v>89.98</v>
      </c>
      <c r="C135" s="11" t="s">
        <v>1923</v>
      </c>
      <c r="D135" s="571"/>
    </row>
    <row r="136" spans="1:4" x14ac:dyDescent="0.3">
      <c r="A136" s="570"/>
      <c r="D136" s="571"/>
    </row>
    <row r="138" spans="1:4" ht="25.95" customHeight="1" x14ac:dyDescent="0.3">
      <c r="A138" s="552" t="s">
        <v>305</v>
      </c>
      <c r="B138" s="546">
        <f>SUM(B139:B158)</f>
        <v>-2233958.39</v>
      </c>
      <c r="C138" s="553"/>
    </row>
    <row r="139" spans="1:4" x14ac:dyDescent="0.3">
      <c r="A139" s="9" t="s">
        <v>307</v>
      </c>
      <c r="B139" s="20">
        <f>-(IFERROR(VLOOKUP(C139,obrotówka!$A$1:$J$1600,10,0),0))</f>
        <v>-996633.9</v>
      </c>
      <c r="C139" s="25" t="s">
        <v>69</v>
      </c>
    </row>
    <row r="140" spans="1:4" x14ac:dyDescent="0.3">
      <c r="A140" s="9" t="s">
        <v>311</v>
      </c>
      <c r="B140" s="20">
        <f>-(IFERROR(VLOOKUP(C140,obrotówka!$A$1:$J$1600,10,0),0))</f>
        <v>-1408000</v>
      </c>
      <c r="C140" s="9" t="s">
        <v>70</v>
      </c>
    </row>
    <row r="141" spans="1:4" x14ac:dyDescent="0.3">
      <c r="A141" s="9" t="s">
        <v>1715</v>
      </c>
      <c r="B141" s="20">
        <f>-(IFERROR(VLOOKUP(C141,obrotówka!$A$1:$J$1600,10,0),0))</f>
        <v>144222.17000000001</v>
      </c>
      <c r="C141" s="25" t="s">
        <v>71</v>
      </c>
    </row>
    <row r="142" spans="1:4" x14ac:dyDescent="0.3">
      <c r="A142" s="9" t="s">
        <v>309</v>
      </c>
      <c r="B142" s="20">
        <f>-(IFERROR(VLOOKUP(C142,obrotówka!$A$1:$J$1600,10,0),0))</f>
        <v>2080.3099999999899</v>
      </c>
      <c r="C142" s="25" t="s">
        <v>92</v>
      </c>
    </row>
    <row r="143" spans="1:4" x14ac:dyDescent="0.3">
      <c r="A143" s="9" t="s">
        <v>309</v>
      </c>
      <c r="B143" s="20">
        <f>-(IFERROR(VLOOKUP(C143,obrotówka!$A$1:$J$1600,10,0),0))</f>
        <v>1338.73</v>
      </c>
      <c r="C143" s="25" t="s">
        <v>93</v>
      </c>
    </row>
    <row r="144" spans="1:4" x14ac:dyDescent="0.3">
      <c r="A144" s="9" t="s">
        <v>312</v>
      </c>
      <c r="B144" s="20">
        <f>-(IFERROR(VLOOKUP(C144,obrotówka!$A$1:$J$1600,10,0),0))</f>
        <v>0</v>
      </c>
      <c r="C144" s="25" t="s">
        <v>313</v>
      </c>
    </row>
    <row r="145" spans="1:4" x14ac:dyDescent="0.3">
      <c r="A145" s="12" t="s">
        <v>317</v>
      </c>
      <c r="B145" s="20">
        <f>-(IFERROR(VLOOKUP(C145,obrotówka!$A$1:$J$1600,10,0),0))</f>
        <v>44</v>
      </c>
      <c r="C145" s="109" t="s">
        <v>1771</v>
      </c>
    </row>
    <row r="146" spans="1:4" x14ac:dyDescent="0.3">
      <c r="A146" s="9" t="s">
        <v>318</v>
      </c>
      <c r="B146" s="20">
        <f>-(IFERROR(VLOOKUP(C146,obrotówka!$A$1:$J$1600,10,0),0))</f>
        <v>0</v>
      </c>
      <c r="C146" s="25" t="s">
        <v>319</v>
      </c>
    </row>
    <row r="147" spans="1:4" x14ac:dyDescent="0.3">
      <c r="A147" s="9" t="s">
        <v>321</v>
      </c>
      <c r="B147" s="20">
        <f>-(IFERROR(VLOOKUP(C147,obrotówka!$A$1:$J$1600,10,0),0))</f>
        <v>1621.8</v>
      </c>
      <c r="C147" s="554" t="s">
        <v>73</v>
      </c>
    </row>
    <row r="148" spans="1:4" x14ac:dyDescent="0.3">
      <c r="A148" s="9" t="s">
        <v>324</v>
      </c>
      <c r="B148" s="20">
        <f>-(IFERROR(VLOOKUP(C148,obrotówka!$A$1:$J$1600,10,0),0))</f>
        <v>281.38999999999902</v>
      </c>
      <c r="C148" s="555" t="s">
        <v>74</v>
      </c>
    </row>
    <row r="149" spans="1:4" x14ac:dyDescent="0.3">
      <c r="A149" s="9" t="s">
        <v>432</v>
      </c>
      <c r="B149" s="20">
        <f>-(IFERROR(VLOOKUP(C149,obrotówka!$A$1:$J$1600,10,0),0))</f>
        <v>-2.62</v>
      </c>
      <c r="C149" s="555" t="s">
        <v>75</v>
      </c>
    </row>
    <row r="150" spans="1:4" ht="16.95" customHeight="1" x14ac:dyDescent="0.3">
      <c r="A150" s="9" t="s">
        <v>433</v>
      </c>
      <c r="B150" s="20">
        <f>-(IFERROR(VLOOKUP(C150,obrotówka!$A$1:$J$1600,10,0),0))</f>
        <v>3.6899999999999902</v>
      </c>
      <c r="C150" s="555" t="s">
        <v>76</v>
      </c>
    </row>
    <row r="151" spans="1:4" x14ac:dyDescent="0.3">
      <c r="A151" s="9" t="s">
        <v>78</v>
      </c>
      <c r="B151" s="20">
        <f>-(IFERROR(VLOOKUP(C151,obrotówka!$A$1:$J$1600,10,0),0))</f>
        <v>0</v>
      </c>
      <c r="C151" s="555" t="s">
        <v>77</v>
      </c>
    </row>
    <row r="152" spans="1:4" x14ac:dyDescent="0.3">
      <c r="A152" s="9" t="s">
        <v>325</v>
      </c>
      <c r="B152" s="20">
        <f>-(IFERROR(VLOOKUP(C152,obrotówka!$A$1:$J$1600,10,0),0))</f>
        <v>0</v>
      </c>
      <c r="C152" s="555" t="s">
        <v>326</v>
      </c>
    </row>
    <row r="153" spans="1:4" x14ac:dyDescent="0.3">
      <c r="A153" s="9" t="s">
        <v>327</v>
      </c>
      <c r="B153" s="20">
        <f>-(IFERROR(VLOOKUP(C153,obrotówka!$A$1:$J$1600,10,0),0))</f>
        <v>74</v>
      </c>
      <c r="C153" s="25" t="s">
        <v>328</v>
      </c>
    </row>
    <row r="154" spans="1:4" x14ac:dyDescent="0.3">
      <c r="A154" s="11" t="s">
        <v>322</v>
      </c>
      <c r="B154" s="20">
        <f>-(IFERROR(VLOOKUP(C154,obrotówka!$A$1:$J$1600,10,0),0))</f>
        <v>0</v>
      </c>
      <c r="C154" s="11" t="s">
        <v>1880</v>
      </c>
    </row>
    <row r="155" spans="1:4" x14ac:dyDescent="0.3">
      <c r="A155" s="11" t="s">
        <v>322</v>
      </c>
      <c r="B155" s="20">
        <f>-(IFERROR(VLOOKUP(C155,obrotówka!$A$1:$J$1600,10,0),0))</f>
        <v>314.61</v>
      </c>
      <c r="C155" s="11" t="s">
        <v>1881</v>
      </c>
    </row>
    <row r="156" spans="1:4" ht="18.600000000000001" customHeight="1" x14ac:dyDescent="0.3">
      <c r="A156" s="12" t="s">
        <v>1882</v>
      </c>
      <c r="B156" s="20">
        <f>-(IFERROR(VLOOKUP(C156,obrotówka!$A$1:$J$1600,10,0),0))</f>
        <v>4761.29</v>
      </c>
      <c r="C156" s="12" t="s">
        <v>1707</v>
      </c>
      <c r="D156" s="455">
        <f>B156-'cit 12-2024'!B198</f>
        <v>0</v>
      </c>
    </row>
    <row r="157" spans="1:4" x14ac:dyDescent="0.3">
      <c r="A157" s="12" t="s">
        <v>315</v>
      </c>
      <c r="B157" s="102"/>
      <c r="C157" s="139" t="s">
        <v>316</v>
      </c>
    </row>
    <row r="158" spans="1:4" ht="30.6" x14ac:dyDescent="0.3">
      <c r="A158" s="79" t="s">
        <v>1687</v>
      </c>
      <c r="B158" s="134">
        <f>SUM(B159:B162)</f>
        <v>15936.14</v>
      </c>
      <c r="C158" s="109"/>
    </row>
    <row r="159" spans="1:4" x14ac:dyDescent="0.3">
      <c r="A159" s="135" t="str">
        <f>'cit 12-2024'!A190</f>
        <v>9014018376</v>
      </c>
      <c r="B159" s="134">
        <f>'cit 12-2024'!B190</f>
        <v>171.18</v>
      </c>
      <c r="C159" s="109" t="str">
        <f>'cit 12-2024'!E190</f>
        <v>dok. 7000000006</v>
      </c>
    </row>
    <row r="160" spans="1:4" x14ac:dyDescent="0.3">
      <c r="A160" s="135">
        <f>'cit 12-2024'!A191</f>
        <v>9014018396</v>
      </c>
      <c r="B160" s="134">
        <f>'cit 12-2024'!B191</f>
        <v>7919.28</v>
      </c>
      <c r="C160" s="109"/>
    </row>
    <row r="161" spans="1:4" x14ac:dyDescent="0.3">
      <c r="A161" s="135">
        <f>'cit 12-2024'!A192</f>
        <v>9014018397</v>
      </c>
      <c r="B161" s="134">
        <f>'cit 12-2024'!B192</f>
        <v>7845.68</v>
      </c>
      <c r="C161" s="109"/>
    </row>
    <row r="162" spans="1:4" x14ac:dyDescent="0.3">
      <c r="A162" s="12"/>
      <c r="B162" s="542"/>
      <c r="C162" s="109"/>
    </row>
    <row r="163" spans="1:4" ht="27" customHeight="1" x14ac:dyDescent="0.3">
      <c r="A163" s="543" t="s">
        <v>329</v>
      </c>
      <c r="B163" s="544">
        <f>SUM(B164:B172)-B168-B171-B169-B170</f>
        <v>55085.69000000001</v>
      </c>
      <c r="C163" s="553"/>
    </row>
    <row r="164" spans="1:4" x14ac:dyDescent="0.3">
      <c r="A164" s="151" t="s">
        <v>331</v>
      </c>
      <c r="B164" s="106">
        <f>'cit 12-2024'!B217</f>
        <v>2080.31</v>
      </c>
      <c r="C164" s="130" t="s">
        <v>323</v>
      </c>
    </row>
    <row r="165" spans="1:4" x14ac:dyDescent="0.3">
      <c r="A165" s="105" t="s">
        <v>336</v>
      </c>
      <c r="B165" s="106">
        <f>'cit 12-2024'!B226</f>
        <v>0</v>
      </c>
    </row>
    <row r="167" spans="1:4" x14ac:dyDescent="0.3">
      <c r="A167" s="79" t="s">
        <v>1785</v>
      </c>
      <c r="B167" s="126">
        <f>SUM(B168:B171)</f>
        <v>52090.900000000009</v>
      </c>
      <c r="C167" s="155"/>
    </row>
    <row r="168" spans="1:4" x14ac:dyDescent="0.3">
      <c r="A168" s="62"/>
      <c r="B168" s="126">
        <f>'cit 12-2024'!B229</f>
        <v>6044.81</v>
      </c>
      <c r="C168" s="63"/>
    </row>
    <row r="169" spans="1:4" x14ac:dyDescent="0.3">
      <c r="A169" s="62"/>
      <c r="B169" s="126">
        <f>'cit 12-2024'!B230</f>
        <v>1547.42</v>
      </c>
      <c r="C169" s="63"/>
    </row>
    <row r="170" spans="1:4" x14ac:dyDescent="0.3">
      <c r="A170" s="62"/>
      <c r="B170" s="126">
        <f>'cit 12-2024'!B231</f>
        <v>39246.76</v>
      </c>
      <c r="C170" s="63"/>
    </row>
    <row r="171" spans="1:4" x14ac:dyDescent="0.3">
      <c r="A171" s="62"/>
      <c r="B171" s="126">
        <f>'cit 12-2024'!B232</f>
        <v>5251.91</v>
      </c>
      <c r="C171" s="63"/>
    </row>
    <row r="172" spans="1:4" ht="30.6" x14ac:dyDescent="0.3">
      <c r="A172" s="105" t="s">
        <v>1809</v>
      </c>
      <c r="B172" s="106">
        <f>'cit 12-2024'!B234</f>
        <v>914.48</v>
      </c>
      <c r="C172" s="105" t="s">
        <v>337</v>
      </c>
    </row>
    <row r="175" spans="1:4" x14ac:dyDescent="0.3">
      <c r="A175" s="156" t="s">
        <v>338</v>
      </c>
      <c r="B175" s="157">
        <f>B3-B138+B163</f>
        <v>169946492.59999996</v>
      </c>
      <c r="C175" s="559">
        <f>B175-'cit 12-2024'!B237</f>
        <v>0</v>
      </c>
      <c r="D175" s="351" t="s">
        <v>1928</v>
      </c>
    </row>
    <row r="176" spans="1:4" x14ac:dyDescent="0.3">
      <c r="A176" s="156" t="s">
        <v>339</v>
      </c>
      <c r="B176" s="157">
        <f>B4-B7+B122</f>
        <v>164773789.97999901</v>
      </c>
      <c r="C176" s="559">
        <f>B176-'cit 12-2024'!B238</f>
        <v>0</v>
      </c>
      <c r="D176" s="566"/>
    </row>
    <row r="177" spans="1:3" x14ac:dyDescent="0.3">
      <c r="A177" s="119" t="s">
        <v>343</v>
      </c>
      <c r="B177" s="120"/>
      <c r="C177" s="159"/>
    </row>
    <row r="178" spans="1:3" x14ac:dyDescent="0.3">
      <c r="A178" s="119" t="s">
        <v>345</v>
      </c>
      <c r="B178" s="120"/>
      <c r="C178" s="556"/>
    </row>
    <row r="179" spans="1:3" x14ac:dyDescent="0.3">
      <c r="A179" s="156" t="s">
        <v>347</v>
      </c>
      <c r="B179" s="157">
        <f>B175-B176</f>
        <v>5172702.6200009584</v>
      </c>
      <c r="C179" s="557"/>
    </row>
    <row r="180" spans="1:3" x14ac:dyDescent="0.3">
      <c r="A180" s="156" t="s">
        <v>348</v>
      </c>
      <c r="B180" s="157">
        <f>IF(B179&gt;0,ROUND(B179,0),0)</f>
        <v>5172703</v>
      </c>
      <c r="C180" s="558"/>
    </row>
    <row r="181" spans="1:3" x14ac:dyDescent="0.3">
      <c r="A181" s="118" t="s">
        <v>350</v>
      </c>
      <c r="B181" s="153">
        <f>ROUND(B180*19%,0)</f>
        <v>982814</v>
      </c>
      <c r="C181" s="164"/>
    </row>
  </sheetData>
  <autoFilter ref="B1:B181"/>
  <mergeCells count="2">
    <mergeCell ref="C117:C118"/>
    <mergeCell ref="D108:D109"/>
  </mergeCells>
  <conditionalFormatting sqref="B3:B4">
    <cfRule type="cellIs" dxfId="1" priority="1" stopIfTrue="1" operator="equal">
      <formula>"T"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Y10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defaultColWidth="8.77734375" defaultRowHeight="10.199999999999999" x14ac:dyDescent="0.3"/>
  <cols>
    <col min="1" max="1" width="52.77734375" style="4" customWidth="1"/>
    <col min="2" max="2" width="12.21875" style="194" customWidth="1"/>
    <col min="3" max="5" width="12.21875" style="4" customWidth="1"/>
    <col min="6" max="6" width="2.109375" style="36" customWidth="1"/>
    <col min="7" max="10" width="12.21875" style="4" customWidth="1"/>
    <col min="11" max="11" width="2.5546875" style="4" customWidth="1"/>
    <col min="12" max="12" width="16.21875" style="4" customWidth="1"/>
    <col min="13" max="13" width="27.21875" style="4" customWidth="1"/>
    <col min="14" max="14" width="12.77734375" style="4" bestFit="1" customWidth="1"/>
    <col min="15" max="16" width="11.21875" style="4" customWidth="1"/>
    <col min="17" max="17" width="11.77734375" style="4" customWidth="1"/>
    <col min="18" max="18" width="10.77734375" style="4" customWidth="1"/>
    <col min="19" max="19" width="11.21875" style="132" customWidth="1"/>
    <col min="20" max="20" width="23.109375" style="4" customWidth="1"/>
    <col min="21" max="21" width="9" style="4" bestFit="1" customWidth="1"/>
    <col min="22" max="22" width="13.21875" style="4" customWidth="1"/>
    <col min="23" max="23" width="12.77734375" style="4" bestFit="1" customWidth="1"/>
    <col min="24" max="16384" width="8.77734375" style="4"/>
  </cols>
  <sheetData>
    <row r="1" spans="1:441" ht="20.399999999999999" customHeight="1" x14ac:dyDescent="0.3">
      <c r="B1" s="223">
        <v>44926</v>
      </c>
      <c r="D1" s="344">
        <f>'cit 12-2024'!D3</f>
        <v>5.5879354476928711E-9</v>
      </c>
      <c r="E1" s="222">
        <f>'cit 12-2024'!B1</f>
        <v>45657</v>
      </c>
      <c r="G1" s="622" t="s">
        <v>445</v>
      </c>
      <c r="H1" s="622"/>
      <c r="I1" s="622"/>
      <c r="J1" s="221">
        <f>E1</f>
        <v>45657</v>
      </c>
      <c r="L1" s="623" t="s">
        <v>445</v>
      </c>
      <c r="M1" s="623"/>
      <c r="N1" s="623"/>
      <c r="O1" s="623"/>
      <c r="P1" s="623"/>
      <c r="Q1" s="220">
        <f>J1</f>
        <v>45657</v>
      </c>
      <c r="R1" s="224">
        <v>45657</v>
      </c>
      <c r="S1" s="225" t="s">
        <v>446</v>
      </c>
      <c r="T1" s="226">
        <f>Q1</f>
        <v>45657</v>
      </c>
      <c r="U1" s="227" t="s">
        <v>447</v>
      </c>
      <c r="V1" s="227"/>
    </row>
    <row r="2" spans="1:441" ht="29.4" customHeight="1" x14ac:dyDescent="0.3">
      <c r="A2" s="182" t="s">
        <v>360</v>
      </c>
      <c r="B2" s="188" t="s">
        <v>421</v>
      </c>
      <c r="C2" s="199" t="s">
        <v>422</v>
      </c>
      <c r="D2" s="199" t="s">
        <v>423</v>
      </c>
      <c r="E2" s="200" t="s">
        <v>421</v>
      </c>
      <c r="G2" s="187" t="s">
        <v>444</v>
      </c>
      <c r="H2" s="199" t="s">
        <v>453</v>
      </c>
      <c r="I2" s="199" t="s">
        <v>454</v>
      </c>
      <c r="J2" s="200" t="s">
        <v>421</v>
      </c>
      <c r="L2" s="188" t="s">
        <v>448</v>
      </c>
      <c r="M2" s="188" t="s">
        <v>449</v>
      </c>
      <c r="N2" s="188" t="s">
        <v>452</v>
      </c>
      <c r="O2" s="197" t="s">
        <v>422</v>
      </c>
      <c r="P2" s="197" t="s">
        <v>423</v>
      </c>
      <c r="Q2" s="198" t="s">
        <v>421</v>
      </c>
      <c r="R2" s="228" t="s">
        <v>421</v>
      </c>
      <c r="S2" s="434" t="s">
        <v>448</v>
      </c>
      <c r="T2" s="229" t="s">
        <v>449</v>
      </c>
      <c r="U2" s="230" t="s">
        <v>450</v>
      </c>
      <c r="V2" s="230" t="s">
        <v>451</v>
      </c>
    </row>
    <row r="3" spans="1:441" x14ac:dyDescent="0.3">
      <c r="A3" s="62"/>
      <c r="B3" s="189"/>
      <c r="F3" s="39"/>
    </row>
    <row r="4" spans="1:441" ht="20.399999999999999" x14ac:dyDescent="0.3">
      <c r="A4" s="183" t="s">
        <v>361</v>
      </c>
      <c r="B4" s="190">
        <v>3154012.91</v>
      </c>
      <c r="C4" s="190">
        <f>IF(E4&gt;B4,E4-B4,0)</f>
        <v>73396.009999999776</v>
      </c>
      <c r="D4" s="190">
        <f>IF(B4&gt;E4,B4-E4,0)</f>
        <v>0</v>
      </c>
      <c r="E4" s="215">
        <v>3227408.92</v>
      </c>
      <c r="F4" s="37"/>
      <c r="G4" s="217">
        <f>599262.45</f>
        <v>599262.44999999995</v>
      </c>
      <c r="H4" s="217">
        <f t="shared" ref="H4:I21" si="0">ROUND(C4*19%,2)</f>
        <v>13945.24</v>
      </c>
      <c r="I4" s="217">
        <f t="shared" si="0"/>
        <v>0</v>
      </c>
      <c r="J4" s="217">
        <f>G4+H4-I4</f>
        <v>613207.68999999994</v>
      </c>
      <c r="K4" s="60"/>
      <c r="L4" s="217" t="s">
        <v>455</v>
      </c>
      <c r="M4" s="217" t="s">
        <v>472</v>
      </c>
      <c r="N4" s="217">
        <v>599262.44999999995</v>
      </c>
      <c r="O4" s="217">
        <f>H4</f>
        <v>13945.24</v>
      </c>
      <c r="P4" s="217">
        <f>I4</f>
        <v>0</v>
      </c>
      <c r="Q4" s="218">
        <f>N4+O4-P4</f>
        <v>613207.68999999994</v>
      </c>
      <c r="R4" s="217">
        <v>613207.68999999994</v>
      </c>
      <c r="S4" s="101" t="s">
        <v>52</v>
      </c>
      <c r="T4" s="61" t="s">
        <v>472</v>
      </c>
      <c r="U4" s="240" t="str">
        <f>IF(W4&gt;0,40,IF(W4&lt;0,50,""))</f>
        <v/>
      </c>
      <c r="V4" s="241" t="str">
        <f>IF(W4&gt;0,W4,IF(W4&lt;0,-W4,""))</f>
        <v/>
      </c>
      <c r="W4" s="242">
        <f>Q4-R4</f>
        <v>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  <c r="IX4" s="60"/>
      <c r="IY4" s="60"/>
      <c r="IZ4" s="60"/>
      <c r="JA4" s="60"/>
      <c r="JB4" s="60"/>
      <c r="JC4" s="60"/>
      <c r="JD4" s="60"/>
      <c r="JE4" s="60"/>
      <c r="JF4" s="60"/>
      <c r="JG4" s="60"/>
      <c r="JH4" s="60"/>
      <c r="JI4" s="60"/>
      <c r="JJ4" s="60"/>
      <c r="JK4" s="60"/>
      <c r="JL4" s="60"/>
      <c r="JM4" s="60"/>
      <c r="JN4" s="60"/>
      <c r="JO4" s="60"/>
      <c r="JP4" s="60"/>
      <c r="JQ4" s="60"/>
      <c r="JR4" s="60"/>
      <c r="JS4" s="60"/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60"/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0"/>
      <c r="LR4" s="60"/>
      <c r="LS4" s="60"/>
      <c r="LT4" s="60"/>
      <c r="LU4" s="60"/>
      <c r="LV4" s="60"/>
      <c r="LW4" s="60"/>
      <c r="LX4" s="60"/>
      <c r="LY4" s="60"/>
      <c r="LZ4" s="60"/>
      <c r="MA4" s="60"/>
      <c r="MB4" s="60"/>
      <c r="MC4" s="60"/>
      <c r="MD4" s="60"/>
      <c r="ME4" s="60"/>
      <c r="MF4" s="60"/>
      <c r="MG4" s="60"/>
      <c r="MH4" s="60"/>
      <c r="MI4" s="60"/>
      <c r="MJ4" s="60"/>
      <c r="MK4" s="60"/>
      <c r="ML4" s="60"/>
      <c r="MM4" s="60"/>
      <c r="MN4" s="60"/>
      <c r="MO4" s="60"/>
      <c r="MP4" s="60"/>
      <c r="MQ4" s="60"/>
      <c r="MR4" s="60"/>
      <c r="MS4" s="60"/>
      <c r="MT4" s="60"/>
      <c r="MU4" s="60"/>
      <c r="MV4" s="60"/>
      <c r="MW4" s="60"/>
      <c r="MX4" s="60"/>
      <c r="MY4" s="60"/>
      <c r="MZ4" s="60"/>
      <c r="NA4" s="60"/>
      <c r="NB4" s="60"/>
      <c r="NC4" s="60"/>
      <c r="ND4" s="60"/>
      <c r="NE4" s="60"/>
      <c r="NF4" s="60"/>
      <c r="NG4" s="60"/>
      <c r="NH4" s="60"/>
      <c r="NI4" s="60"/>
      <c r="NJ4" s="60"/>
      <c r="NK4" s="60"/>
      <c r="NL4" s="60"/>
      <c r="NM4" s="60"/>
      <c r="NN4" s="60"/>
      <c r="NO4" s="60"/>
      <c r="NP4" s="60"/>
      <c r="NQ4" s="60"/>
      <c r="NR4" s="60"/>
      <c r="NS4" s="60"/>
      <c r="NT4" s="60"/>
      <c r="NU4" s="60"/>
      <c r="NV4" s="60"/>
      <c r="NW4" s="60"/>
      <c r="NX4" s="60"/>
      <c r="NY4" s="60"/>
      <c r="NZ4" s="60"/>
      <c r="OA4" s="60"/>
      <c r="OB4" s="60"/>
      <c r="OC4" s="60"/>
      <c r="OD4" s="60"/>
      <c r="OE4" s="60"/>
      <c r="OF4" s="60"/>
      <c r="OG4" s="60"/>
      <c r="OH4" s="60"/>
      <c r="OI4" s="60"/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60"/>
      <c r="PB4" s="60"/>
      <c r="PC4" s="60"/>
      <c r="PD4" s="60"/>
      <c r="PE4" s="60"/>
      <c r="PF4" s="60"/>
      <c r="PG4" s="60"/>
      <c r="PH4" s="60"/>
      <c r="PI4" s="60"/>
      <c r="PJ4" s="60"/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</row>
    <row r="5" spans="1:441" ht="17.399999999999999" customHeight="1" x14ac:dyDescent="0.3">
      <c r="A5" s="183" t="s">
        <v>362</v>
      </c>
      <c r="B5" s="190">
        <v>3875980.9099999946</v>
      </c>
      <c r="C5" s="217">
        <f>SUM(C6:C9)</f>
        <v>1598427.6400000001</v>
      </c>
      <c r="D5" s="217">
        <f>SUM(D6:D9)</f>
        <v>3450436.59</v>
      </c>
      <c r="E5" s="217">
        <f>SUM(E6:E9)</f>
        <v>2023971.9599999941</v>
      </c>
      <c r="F5" s="37"/>
      <c r="G5" s="217">
        <v>736436.37999999989</v>
      </c>
      <c r="H5" s="217">
        <f t="shared" si="0"/>
        <v>303701.25</v>
      </c>
      <c r="I5" s="217">
        <f t="shared" si="0"/>
        <v>655582.94999999995</v>
      </c>
      <c r="J5" s="217">
        <f t="shared" ref="J5:J57" si="1">G5+H5-I5</f>
        <v>384554.67999999993</v>
      </c>
      <c r="K5" s="60"/>
      <c r="M5" s="60"/>
      <c r="N5" s="60"/>
      <c r="O5" s="60"/>
      <c r="P5" s="60"/>
      <c r="Q5" s="60"/>
      <c r="R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  <c r="IX5" s="60"/>
      <c r="IY5" s="60"/>
      <c r="IZ5" s="60"/>
      <c r="JA5" s="60"/>
      <c r="JB5" s="60"/>
      <c r="JC5" s="60"/>
      <c r="JD5" s="60"/>
      <c r="JE5" s="60"/>
      <c r="JF5" s="60"/>
      <c r="JG5" s="60"/>
      <c r="JH5" s="60"/>
      <c r="JI5" s="60"/>
      <c r="JJ5" s="60"/>
      <c r="JK5" s="60"/>
      <c r="JL5" s="60"/>
      <c r="JM5" s="60"/>
      <c r="JN5" s="60"/>
      <c r="JO5" s="60"/>
      <c r="JP5" s="60"/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0"/>
      <c r="KZ5" s="60"/>
      <c r="LA5" s="60"/>
      <c r="LB5" s="60"/>
      <c r="LC5" s="60"/>
      <c r="LD5" s="60"/>
      <c r="LE5" s="60"/>
      <c r="LF5" s="60"/>
      <c r="LG5" s="60"/>
      <c r="LH5" s="60"/>
      <c r="LI5" s="60"/>
      <c r="LJ5" s="60"/>
      <c r="LK5" s="60"/>
      <c r="LL5" s="60"/>
      <c r="LM5" s="60"/>
      <c r="LN5" s="60"/>
      <c r="LO5" s="60"/>
      <c r="LP5" s="60"/>
      <c r="LQ5" s="60"/>
      <c r="LR5" s="60"/>
      <c r="LS5" s="60"/>
      <c r="LT5" s="60"/>
      <c r="LU5" s="60"/>
      <c r="LV5" s="60"/>
      <c r="LW5" s="60"/>
      <c r="LX5" s="60"/>
      <c r="LY5" s="60"/>
      <c r="LZ5" s="60"/>
      <c r="MA5" s="60"/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60"/>
      <c r="OD5" s="60"/>
      <c r="OE5" s="60"/>
      <c r="OF5" s="60"/>
      <c r="OG5" s="60"/>
      <c r="OH5" s="60"/>
      <c r="OI5" s="60"/>
      <c r="OJ5" s="60"/>
      <c r="OK5" s="60"/>
      <c r="OL5" s="60"/>
      <c r="OM5" s="60"/>
      <c r="ON5" s="60"/>
      <c r="OO5" s="60"/>
      <c r="OP5" s="60"/>
      <c r="OQ5" s="60"/>
      <c r="OR5" s="60"/>
      <c r="OS5" s="60"/>
      <c r="OT5" s="60"/>
      <c r="OU5" s="60"/>
      <c r="OV5" s="60"/>
      <c r="OW5" s="60"/>
      <c r="OX5" s="60"/>
      <c r="OY5" s="60"/>
      <c r="OZ5" s="60"/>
      <c r="PA5" s="60"/>
      <c r="PB5" s="60"/>
      <c r="PC5" s="60"/>
      <c r="PD5" s="60"/>
      <c r="PE5" s="60"/>
      <c r="PF5" s="60"/>
      <c r="PG5" s="60"/>
      <c r="PH5" s="60"/>
      <c r="PI5" s="60"/>
      <c r="PJ5" s="60"/>
      <c r="PK5" s="60"/>
      <c r="PL5" s="60"/>
      <c r="PM5" s="60"/>
      <c r="PN5" s="60"/>
      <c r="PO5" s="60"/>
      <c r="PP5" s="60"/>
      <c r="PQ5" s="60"/>
      <c r="PR5" s="60"/>
      <c r="PS5" s="60"/>
      <c r="PT5" s="60"/>
      <c r="PU5" s="60"/>
      <c r="PV5" s="60"/>
      <c r="PW5" s="60"/>
      <c r="PX5" s="60"/>
      <c r="PY5" s="60"/>
    </row>
    <row r="6" spans="1:441" ht="17.399999999999999" customHeight="1" x14ac:dyDescent="0.3">
      <c r="A6" s="12" t="s">
        <v>363</v>
      </c>
      <c r="B6" s="192">
        <v>2861074.349999994</v>
      </c>
      <c r="C6" s="261">
        <f>'cit 12-2024'!B60</f>
        <v>1407327.78</v>
      </c>
      <c r="D6" s="218">
        <f>'cit 12-2024'!B145</f>
        <v>2861074.35</v>
      </c>
      <c r="E6" s="61">
        <f>B6+C6-D6</f>
        <v>1407327.7799999942</v>
      </c>
      <c r="F6" s="37"/>
      <c r="G6" s="61">
        <v>543604.13000000012</v>
      </c>
      <c r="H6" s="261">
        <f t="shared" si="0"/>
        <v>267392.28000000003</v>
      </c>
      <c r="I6" s="61">
        <f t="shared" si="0"/>
        <v>543604.13</v>
      </c>
      <c r="J6" s="61">
        <f t="shared" si="1"/>
        <v>267392.28000000014</v>
      </c>
      <c r="K6" s="60"/>
      <c r="L6" s="217" t="s">
        <v>456</v>
      </c>
      <c r="M6" s="217" t="s">
        <v>473</v>
      </c>
      <c r="N6" s="217">
        <v>655582.96</v>
      </c>
      <c r="O6" s="217">
        <f>H6+H8+H7</f>
        <v>303701.25</v>
      </c>
      <c r="P6" s="217">
        <f>I6+I8+I7</f>
        <v>655582.96</v>
      </c>
      <c r="Q6" s="218">
        <f t="shared" ref="Q6:Q56" si="2">N6+O6-P6</f>
        <v>303701.25</v>
      </c>
      <c r="R6" s="217">
        <v>303701.25</v>
      </c>
      <c r="S6" s="101" t="s">
        <v>53</v>
      </c>
      <c r="T6" s="61" t="s">
        <v>473</v>
      </c>
      <c r="U6" s="240" t="str">
        <f>IF(W6&gt;0,40,IF(W6&lt;0,50,""))</f>
        <v/>
      </c>
      <c r="V6" s="241" t="str">
        <f>IF(W6&gt;0,W6,IF(W6&lt;0,-W6,""))</f>
        <v/>
      </c>
      <c r="W6" s="242">
        <f>Q6-R6</f>
        <v>0</v>
      </c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  <c r="IW6" s="60"/>
      <c r="IX6" s="60"/>
      <c r="IY6" s="60"/>
      <c r="IZ6" s="60"/>
      <c r="JA6" s="60"/>
      <c r="JB6" s="60"/>
      <c r="JC6" s="60"/>
      <c r="JD6" s="60"/>
      <c r="JE6" s="60"/>
      <c r="JF6" s="60"/>
      <c r="JG6" s="60"/>
      <c r="JH6" s="60"/>
      <c r="JI6" s="60"/>
      <c r="JJ6" s="60"/>
      <c r="JK6" s="60"/>
      <c r="JL6" s="60"/>
      <c r="JM6" s="60"/>
      <c r="JN6" s="60"/>
      <c r="JO6" s="60"/>
      <c r="JP6" s="60"/>
      <c r="JQ6" s="60"/>
      <c r="JR6" s="60"/>
      <c r="JS6" s="60"/>
      <c r="JT6" s="60"/>
      <c r="JU6" s="60"/>
      <c r="JV6" s="60"/>
      <c r="JW6" s="60"/>
      <c r="JX6" s="60"/>
      <c r="JY6" s="60"/>
      <c r="JZ6" s="60"/>
      <c r="KA6" s="60"/>
      <c r="KB6" s="60"/>
      <c r="KC6" s="60"/>
      <c r="KD6" s="60"/>
      <c r="KE6" s="60"/>
      <c r="KF6" s="60"/>
      <c r="KG6" s="60"/>
      <c r="KH6" s="60"/>
      <c r="KI6" s="60"/>
      <c r="KJ6" s="60"/>
      <c r="KK6" s="60"/>
      <c r="KL6" s="60"/>
      <c r="KM6" s="60"/>
      <c r="KN6" s="60"/>
      <c r="KO6" s="60"/>
      <c r="KP6" s="60"/>
      <c r="KQ6" s="60"/>
      <c r="KR6" s="60"/>
      <c r="KS6" s="60"/>
      <c r="KT6" s="60"/>
      <c r="KU6" s="60"/>
      <c r="KV6" s="60"/>
      <c r="KW6" s="60"/>
      <c r="KX6" s="60"/>
      <c r="KY6" s="60"/>
      <c r="KZ6" s="60"/>
      <c r="LA6" s="60"/>
      <c r="LB6" s="60"/>
      <c r="LC6" s="60"/>
      <c r="LD6" s="60"/>
      <c r="LE6" s="60"/>
      <c r="LF6" s="60"/>
      <c r="LG6" s="60"/>
      <c r="LH6" s="60"/>
      <c r="LI6" s="60"/>
      <c r="LJ6" s="60"/>
      <c r="LK6" s="60"/>
      <c r="LL6" s="60"/>
      <c r="LM6" s="60"/>
      <c r="LN6" s="60"/>
      <c r="LO6" s="60"/>
      <c r="LP6" s="60"/>
      <c r="LQ6" s="60"/>
      <c r="LR6" s="60"/>
      <c r="LS6" s="60"/>
      <c r="LT6" s="60"/>
      <c r="LU6" s="60"/>
      <c r="LV6" s="60"/>
      <c r="LW6" s="60"/>
      <c r="LX6" s="60"/>
      <c r="LY6" s="60"/>
      <c r="LZ6" s="60"/>
      <c r="MA6" s="60"/>
      <c r="MB6" s="60"/>
      <c r="MC6" s="60"/>
      <c r="MD6" s="60"/>
      <c r="ME6" s="60"/>
      <c r="MF6" s="60"/>
      <c r="MG6" s="60"/>
      <c r="MH6" s="60"/>
      <c r="MI6" s="60"/>
      <c r="MJ6" s="60"/>
      <c r="MK6" s="60"/>
      <c r="ML6" s="60"/>
      <c r="MM6" s="60"/>
      <c r="MN6" s="60"/>
      <c r="MO6" s="60"/>
      <c r="MP6" s="60"/>
      <c r="MQ6" s="60"/>
      <c r="MR6" s="60"/>
      <c r="MS6" s="60"/>
      <c r="MT6" s="60"/>
      <c r="MU6" s="60"/>
      <c r="MV6" s="60"/>
      <c r="MW6" s="60"/>
      <c r="MX6" s="60"/>
      <c r="MY6" s="60"/>
      <c r="MZ6" s="60"/>
      <c r="NA6" s="60"/>
      <c r="NB6" s="60"/>
      <c r="NC6" s="60"/>
      <c r="ND6" s="60"/>
      <c r="NE6" s="60"/>
      <c r="NF6" s="60"/>
      <c r="NG6" s="60"/>
      <c r="NH6" s="60"/>
      <c r="NI6" s="60"/>
      <c r="NJ6" s="60"/>
      <c r="NK6" s="60"/>
      <c r="NL6" s="60"/>
      <c r="NM6" s="60"/>
      <c r="NN6" s="60"/>
      <c r="NO6" s="60"/>
      <c r="NP6" s="60"/>
      <c r="NQ6" s="60"/>
      <c r="NR6" s="60"/>
      <c r="NS6" s="60"/>
      <c r="NT6" s="60"/>
      <c r="NU6" s="60"/>
      <c r="NV6" s="60"/>
      <c r="NW6" s="60"/>
      <c r="NX6" s="60"/>
      <c r="NY6" s="60"/>
      <c r="NZ6" s="60"/>
      <c r="OA6" s="60"/>
      <c r="OB6" s="60"/>
      <c r="OC6" s="60"/>
      <c r="OD6" s="60"/>
      <c r="OE6" s="60"/>
      <c r="OF6" s="60"/>
      <c r="OG6" s="60"/>
      <c r="OH6" s="60"/>
      <c r="OI6" s="60"/>
      <c r="OJ6" s="60"/>
      <c r="OK6" s="60"/>
      <c r="OL6" s="60"/>
      <c r="OM6" s="60"/>
      <c r="ON6" s="60"/>
      <c r="OO6" s="60"/>
      <c r="OP6" s="60"/>
      <c r="OQ6" s="60"/>
      <c r="OR6" s="60"/>
      <c r="OS6" s="60"/>
      <c r="OT6" s="60"/>
      <c r="OU6" s="60"/>
      <c r="OV6" s="60"/>
      <c r="OW6" s="60"/>
      <c r="OX6" s="60"/>
      <c r="OY6" s="60"/>
      <c r="OZ6" s="60"/>
      <c r="PA6" s="60"/>
      <c r="PB6" s="60"/>
      <c r="PC6" s="60"/>
      <c r="PD6" s="60"/>
      <c r="PE6" s="60"/>
      <c r="PF6" s="60"/>
      <c r="PG6" s="60"/>
      <c r="PH6" s="60"/>
      <c r="PI6" s="60"/>
      <c r="PJ6" s="60"/>
      <c r="PK6" s="60"/>
      <c r="PL6" s="60"/>
      <c r="PM6" s="60"/>
      <c r="PN6" s="60"/>
      <c r="PO6" s="60"/>
      <c r="PP6" s="60"/>
      <c r="PQ6" s="60"/>
      <c r="PR6" s="60"/>
      <c r="PS6" s="60"/>
      <c r="PT6" s="60"/>
      <c r="PU6" s="60"/>
      <c r="PV6" s="60"/>
      <c r="PW6" s="60"/>
      <c r="PX6" s="60"/>
      <c r="PY6" s="60"/>
    </row>
    <row r="7" spans="1:441" ht="17.399999999999999" customHeight="1" x14ac:dyDescent="0.3">
      <c r="A7" s="12" t="s">
        <v>741</v>
      </c>
      <c r="B7" s="192">
        <v>589362.24</v>
      </c>
      <c r="C7" s="261">
        <f>'cit 12-2024'!G130</f>
        <v>191099.86</v>
      </c>
      <c r="D7" s="218">
        <f>'cit 12-2024'!H123</f>
        <v>589362.24</v>
      </c>
      <c r="E7" s="61">
        <f>B7+C7-D7</f>
        <v>191099.86</v>
      </c>
      <c r="F7" s="37"/>
      <c r="G7" s="61">
        <v>111978.83</v>
      </c>
      <c r="H7" s="61">
        <f t="shared" ref="H7" si="3">ROUND(C7*19%,2)</f>
        <v>36308.97</v>
      </c>
      <c r="I7" s="61">
        <f t="shared" ref="I7" si="4">ROUND(D7*19%,2)</f>
        <v>111978.83</v>
      </c>
      <c r="J7" s="61">
        <f t="shared" ref="J7" si="5">G7+H7-I7</f>
        <v>36308.969999999987</v>
      </c>
      <c r="K7" s="60"/>
      <c r="L7" s="446"/>
      <c r="M7" s="446"/>
      <c r="N7" s="446"/>
      <c r="O7" s="446"/>
      <c r="P7" s="446"/>
      <c r="Q7" s="447"/>
      <c r="R7" s="446"/>
      <c r="S7" s="448"/>
      <c r="T7" s="318"/>
      <c r="U7" s="449"/>
      <c r="V7" s="450"/>
      <c r="W7" s="242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60"/>
      <c r="JC7" s="60"/>
      <c r="JD7" s="60"/>
      <c r="JE7" s="60"/>
      <c r="JF7" s="60"/>
      <c r="JG7" s="60"/>
      <c r="JH7" s="60"/>
      <c r="JI7" s="60"/>
      <c r="JJ7" s="60"/>
      <c r="JK7" s="60"/>
      <c r="JL7" s="60"/>
      <c r="JM7" s="60"/>
      <c r="JN7" s="60"/>
      <c r="JO7" s="60"/>
      <c r="JP7" s="60"/>
      <c r="JQ7" s="60"/>
      <c r="JR7" s="60"/>
      <c r="JS7" s="60"/>
      <c r="JT7" s="60"/>
      <c r="JU7" s="60"/>
      <c r="JV7" s="60"/>
      <c r="JW7" s="60"/>
      <c r="JX7" s="60"/>
      <c r="JY7" s="60"/>
      <c r="JZ7" s="60"/>
      <c r="KA7" s="60"/>
      <c r="KB7" s="60"/>
      <c r="KC7" s="60"/>
      <c r="KD7" s="60"/>
      <c r="KE7" s="60"/>
      <c r="KF7" s="60"/>
      <c r="KG7" s="60"/>
      <c r="KH7" s="60"/>
      <c r="KI7" s="60"/>
      <c r="KJ7" s="60"/>
      <c r="KK7" s="60"/>
      <c r="KL7" s="60"/>
      <c r="KM7" s="60"/>
      <c r="KN7" s="60"/>
      <c r="KO7" s="60"/>
      <c r="KP7" s="60"/>
      <c r="KQ7" s="60"/>
      <c r="KR7" s="60"/>
      <c r="KS7" s="60"/>
      <c r="KT7" s="60"/>
      <c r="KU7" s="60"/>
      <c r="KV7" s="60"/>
      <c r="KW7" s="60"/>
      <c r="KX7" s="60"/>
      <c r="KY7" s="60"/>
      <c r="KZ7" s="60"/>
      <c r="LA7" s="60"/>
      <c r="LB7" s="60"/>
      <c r="LC7" s="60"/>
      <c r="LD7" s="60"/>
      <c r="LE7" s="60"/>
      <c r="LF7" s="60"/>
      <c r="LG7" s="60"/>
      <c r="LH7" s="60"/>
      <c r="LI7" s="60"/>
      <c r="LJ7" s="60"/>
      <c r="LK7" s="60"/>
      <c r="LL7" s="60"/>
      <c r="LM7" s="60"/>
      <c r="LN7" s="60"/>
      <c r="LO7" s="60"/>
      <c r="LP7" s="60"/>
      <c r="LQ7" s="60"/>
      <c r="LR7" s="60"/>
      <c r="LS7" s="60"/>
      <c r="LT7" s="60"/>
      <c r="LU7" s="60"/>
      <c r="LV7" s="60"/>
      <c r="LW7" s="60"/>
      <c r="LX7" s="60"/>
      <c r="LY7" s="60"/>
      <c r="LZ7" s="60"/>
      <c r="MA7" s="60"/>
      <c r="MB7" s="60"/>
      <c r="MC7" s="60"/>
      <c r="MD7" s="60"/>
      <c r="ME7" s="60"/>
      <c r="MF7" s="60"/>
      <c r="MG7" s="60"/>
      <c r="MH7" s="60"/>
      <c r="MI7" s="60"/>
      <c r="MJ7" s="60"/>
      <c r="MK7" s="60"/>
      <c r="ML7" s="60"/>
      <c r="MM7" s="60"/>
      <c r="MN7" s="60"/>
      <c r="MO7" s="60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60"/>
      <c r="OD7" s="60"/>
      <c r="OE7" s="60"/>
      <c r="OF7" s="60"/>
      <c r="OG7" s="60"/>
      <c r="OH7" s="60"/>
      <c r="OI7" s="60"/>
      <c r="OJ7" s="60"/>
      <c r="OK7" s="60"/>
      <c r="OL7" s="60"/>
      <c r="OM7" s="60"/>
      <c r="ON7" s="60"/>
      <c r="OO7" s="60"/>
      <c r="OP7" s="60"/>
      <c r="OQ7" s="60"/>
      <c r="OR7" s="60"/>
      <c r="OS7" s="60"/>
      <c r="OT7" s="60"/>
      <c r="OU7" s="60"/>
      <c r="OV7" s="60"/>
      <c r="OW7" s="60"/>
      <c r="OX7" s="60"/>
      <c r="OY7" s="60"/>
      <c r="OZ7" s="60"/>
      <c r="PA7" s="60"/>
      <c r="PB7" s="60"/>
      <c r="PC7" s="60"/>
      <c r="PD7" s="60"/>
      <c r="PE7" s="60"/>
      <c r="PF7" s="60"/>
      <c r="PG7" s="60"/>
      <c r="PH7" s="60"/>
      <c r="PI7" s="60"/>
      <c r="PJ7" s="60"/>
      <c r="PK7" s="60"/>
      <c r="PL7" s="60"/>
      <c r="PM7" s="60"/>
      <c r="PN7" s="60"/>
      <c r="PO7" s="60"/>
      <c r="PP7" s="60"/>
      <c r="PQ7" s="60"/>
      <c r="PR7" s="60"/>
      <c r="PS7" s="60"/>
      <c r="PT7" s="60"/>
      <c r="PU7" s="60"/>
      <c r="PV7" s="60"/>
      <c r="PW7" s="60"/>
      <c r="PX7" s="60"/>
      <c r="PY7" s="60"/>
    </row>
    <row r="8" spans="1:441" ht="17.399999999999999" customHeight="1" x14ac:dyDescent="0.3">
      <c r="A8" s="584" t="s">
        <v>364</v>
      </c>
      <c r="B8" s="189">
        <v>1.0368239600211382E-10</v>
      </c>
      <c r="C8" s="373">
        <f>'cit 12-2024'!B33</f>
        <v>0</v>
      </c>
      <c r="D8" s="218">
        <v>0</v>
      </c>
      <c r="E8" s="61">
        <f t="shared" ref="E8:E57" si="6">B8+C8-D8</f>
        <v>1.0368239600211382E-10</v>
      </c>
      <c r="F8" s="37"/>
      <c r="G8" s="61">
        <v>0</v>
      </c>
      <c r="H8" s="61">
        <f t="shared" si="0"/>
        <v>0</v>
      </c>
      <c r="I8" s="61">
        <f t="shared" si="0"/>
        <v>0</v>
      </c>
      <c r="J8" s="61">
        <f t="shared" si="1"/>
        <v>0</v>
      </c>
      <c r="K8" s="60"/>
      <c r="M8" s="60"/>
      <c r="N8" s="60"/>
      <c r="O8" s="60"/>
      <c r="P8" s="60"/>
      <c r="Q8" s="60"/>
      <c r="R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0"/>
      <c r="LZ8" s="60"/>
      <c r="MA8" s="60"/>
      <c r="MB8" s="60"/>
      <c r="MC8" s="60"/>
      <c r="MD8" s="60"/>
      <c r="ME8" s="60"/>
      <c r="MF8" s="60"/>
      <c r="MG8" s="60"/>
      <c r="MH8" s="60"/>
      <c r="MI8" s="60"/>
      <c r="MJ8" s="60"/>
      <c r="MK8" s="60"/>
      <c r="ML8" s="60"/>
      <c r="MM8" s="60"/>
      <c r="MN8" s="60"/>
      <c r="MO8" s="60"/>
      <c r="MP8" s="60"/>
      <c r="MQ8" s="60"/>
      <c r="MR8" s="60"/>
      <c r="MS8" s="60"/>
      <c r="MT8" s="60"/>
      <c r="MU8" s="60"/>
      <c r="MV8" s="60"/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60"/>
      <c r="OA8" s="60"/>
      <c r="OB8" s="60"/>
      <c r="OC8" s="60"/>
      <c r="OD8" s="60"/>
      <c r="OE8" s="60"/>
      <c r="OF8" s="60"/>
      <c r="OG8" s="60"/>
      <c r="OH8" s="60"/>
      <c r="OI8" s="60"/>
      <c r="OJ8" s="60"/>
      <c r="OK8" s="60"/>
      <c r="OL8" s="60"/>
      <c r="OM8" s="60"/>
      <c r="ON8" s="60"/>
      <c r="OO8" s="60"/>
      <c r="OP8" s="60"/>
      <c r="OQ8" s="60"/>
      <c r="OR8" s="60"/>
      <c r="OS8" s="60"/>
      <c r="OT8" s="60"/>
      <c r="OU8" s="60"/>
      <c r="OV8" s="60"/>
      <c r="OW8" s="60"/>
      <c r="OX8" s="60"/>
      <c r="OY8" s="60"/>
      <c r="OZ8" s="60"/>
      <c r="PA8" s="60"/>
      <c r="PB8" s="60"/>
      <c r="PC8" s="60"/>
      <c r="PD8" s="60"/>
      <c r="PE8" s="60"/>
      <c r="PF8" s="60"/>
      <c r="PG8" s="60"/>
      <c r="PH8" s="60"/>
      <c r="PI8" s="60"/>
      <c r="PJ8" s="60"/>
      <c r="PK8" s="60"/>
      <c r="PL8" s="60"/>
      <c r="PM8" s="60"/>
      <c r="PN8" s="60"/>
      <c r="PO8" s="60"/>
      <c r="PP8" s="60"/>
      <c r="PQ8" s="60"/>
      <c r="PR8" s="60"/>
      <c r="PS8" s="60"/>
      <c r="PT8" s="60"/>
      <c r="PU8" s="60"/>
      <c r="PV8" s="60"/>
      <c r="PW8" s="60"/>
      <c r="PX8" s="60"/>
      <c r="PY8" s="60"/>
    </row>
    <row r="9" spans="1:441" ht="22.95" customHeight="1" x14ac:dyDescent="0.3">
      <c r="A9" s="62" t="s">
        <v>662</v>
      </c>
      <c r="B9" s="189">
        <v>425544.32000000012</v>
      </c>
      <c r="C9" s="261">
        <f>-'cit 12-2024'!G123</f>
        <v>0</v>
      </c>
      <c r="D9" s="261"/>
      <c r="E9" s="61">
        <f t="shared" si="6"/>
        <v>425544.32000000012</v>
      </c>
      <c r="F9" s="37"/>
      <c r="G9" s="61">
        <v>80853.42</v>
      </c>
      <c r="H9" s="261">
        <f t="shared" si="0"/>
        <v>0</v>
      </c>
      <c r="I9" s="61">
        <f t="shared" si="0"/>
        <v>0</v>
      </c>
      <c r="J9" s="61">
        <f t="shared" si="1"/>
        <v>80853.42</v>
      </c>
      <c r="K9" s="60"/>
      <c r="L9" s="217" t="s">
        <v>457</v>
      </c>
      <c r="M9" s="217" t="s">
        <v>474</v>
      </c>
      <c r="N9" s="217">
        <v>80853.42</v>
      </c>
      <c r="O9" s="217">
        <f>H9</f>
        <v>0</v>
      </c>
      <c r="P9" s="217">
        <f>I9</f>
        <v>0</v>
      </c>
      <c r="Q9" s="218">
        <f t="shared" si="2"/>
        <v>80853.42</v>
      </c>
      <c r="R9" s="217">
        <v>80853.42</v>
      </c>
      <c r="S9" s="101" t="s">
        <v>64</v>
      </c>
      <c r="T9" s="61" t="s">
        <v>474</v>
      </c>
      <c r="U9" s="240" t="str">
        <f>IF(W9&gt;0,40,IF(W9&lt;0,50,""))</f>
        <v/>
      </c>
      <c r="V9" s="241" t="str">
        <f>IF(W9&gt;0,W9,IF(W9&lt;0,-W9,""))</f>
        <v/>
      </c>
      <c r="W9" s="242">
        <f>Q9-R9</f>
        <v>0</v>
      </c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  <c r="IX9" s="60"/>
      <c r="IY9" s="60"/>
      <c r="IZ9" s="60"/>
      <c r="JA9" s="60"/>
      <c r="JB9" s="60"/>
      <c r="JC9" s="60"/>
      <c r="JD9" s="60"/>
      <c r="JE9" s="60"/>
      <c r="JF9" s="60"/>
      <c r="JG9" s="60"/>
      <c r="JH9" s="60"/>
      <c r="JI9" s="60"/>
      <c r="JJ9" s="60"/>
      <c r="JK9" s="60"/>
      <c r="JL9" s="60"/>
      <c r="JM9" s="60"/>
      <c r="JN9" s="60"/>
      <c r="JO9" s="60"/>
      <c r="JP9" s="60"/>
      <c r="JQ9" s="60"/>
      <c r="JR9" s="60"/>
      <c r="JS9" s="60"/>
      <c r="JT9" s="60"/>
      <c r="JU9" s="60"/>
      <c r="JV9" s="60"/>
      <c r="JW9" s="60"/>
      <c r="JX9" s="60"/>
      <c r="JY9" s="60"/>
      <c r="JZ9" s="60"/>
      <c r="KA9" s="60"/>
      <c r="KB9" s="60"/>
      <c r="KC9" s="60"/>
      <c r="KD9" s="60"/>
      <c r="KE9" s="60"/>
      <c r="KF9" s="60"/>
      <c r="KG9" s="60"/>
      <c r="KH9" s="60"/>
      <c r="KI9" s="60"/>
      <c r="KJ9" s="60"/>
      <c r="KK9" s="60"/>
      <c r="KL9" s="60"/>
      <c r="KM9" s="60"/>
      <c r="KN9" s="60"/>
      <c r="KO9" s="60"/>
      <c r="KP9" s="60"/>
      <c r="KQ9" s="60"/>
      <c r="KR9" s="60"/>
      <c r="KS9" s="60"/>
      <c r="KT9" s="60"/>
      <c r="KU9" s="60"/>
      <c r="KV9" s="60"/>
      <c r="KW9" s="60"/>
      <c r="KX9" s="60"/>
      <c r="KY9" s="60"/>
      <c r="KZ9" s="60"/>
      <c r="LA9" s="60"/>
      <c r="LB9" s="60"/>
      <c r="LC9" s="60"/>
      <c r="LD9" s="60"/>
      <c r="LE9" s="60"/>
      <c r="LF9" s="60"/>
      <c r="LG9" s="60"/>
      <c r="LH9" s="60"/>
      <c r="LI9" s="60"/>
      <c r="LJ9" s="60"/>
      <c r="LK9" s="60"/>
      <c r="LL9" s="60"/>
      <c r="LM9" s="60"/>
      <c r="LN9" s="60"/>
      <c r="LO9" s="60"/>
      <c r="LP9" s="60"/>
      <c r="LQ9" s="60"/>
      <c r="LR9" s="60"/>
      <c r="LS9" s="60"/>
      <c r="LT9" s="60"/>
      <c r="LU9" s="60"/>
      <c r="LV9" s="60"/>
      <c r="LW9" s="60"/>
      <c r="LX9" s="60"/>
      <c r="LY9" s="60"/>
      <c r="LZ9" s="60"/>
      <c r="MA9" s="60"/>
      <c r="MB9" s="60"/>
      <c r="MC9" s="60"/>
      <c r="MD9" s="60"/>
      <c r="ME9" s="60"/>
      <c r="MF9" s="60"/>
      <c r="MG9" s="60"/>
      <c r="MH9" s="60"/>
      <c r="MI9" s="60"/>
      <c r="MJ9" s="60"/>
      <c r="MK9" s="60"/>
      <c r="ML9" s="60"/>
      <c r="MM9" s="60"/>
      <c r="MN9" s="60"/>
      <c r="MO9" s="60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60"/>
      <c r="OD9" s="60"/>
      <c r="OE9" s="60"/>
      <c r="OF9" s="60"/>
      <c r="OG9" s="60"/>
      <c r="OH9" s="60"/>
      <c r="OI9" s="60"/>
      <c r="OJ9" s="60"/>
      <c r="OK9" s="60"/>
      <c r="OL9" s="60"/>
      <c r="OM9" s="60"/>
      <c r="ON9" s="60"/>
      <c r="OO9" s="60"/>
      <c r="OP9" s="60"/>
      <c r="OQ9" s="60"/>
      <c r="OR9" s="60"/>
      <c r="OS9" s="60"/>
      <c r="OT9" s="60"/>
      <c r="OU9" s="60"/>
      <c r="OV9" s="60"/>
      <c r="OW9" s="60"/>
      <c r="OX9" s="60"/>
      <c r="OY9" s="60"/>
      <c r="OZ9" s="60"/>
      <c r="PA9" s="60"/>
      <c r="PB9" s="60"/>
      <c r="PC9" s="60"/>
      <c r="PD9" s="60"/>
      <c r="PE9" s="60"/>
      <c r="PF9" s="60"/>
      <c r="PG9" s="60"/>
      <c r="PH9" s="60"/>
      <c r="PI9" s="60"/>
      <c r="PJ9" s="60"/>
      <c r="PK9" s="60"/>
      <c r="PL9" s="60"/>
      <c r="PM9" s="60"/>
      <c r="PN9" s="60"/>
      <c r="PO9" s="60"/>
      <c r="PP9" s="60"/>
      <c r="PQ9" s="60"/>
      <c r="PR9" s="60"/>
      <c r="PS9" s="60"/>
      <c r="PT9" s="60"/>
      <c r="PU9" s="60"/>
      <c r="PV9" s="60"/>
      <c r="PW9" s="60"/>
      <c r="PX9" s="60"/>
      <c r="PY9" s="60"/>
    </row>
    <row r="10" spans="1:441" ht="17.399999999999999" customHeight="1" x14ac:dyDescent="0.3">
      <c r="A10" s="183" t="s">
        <v>365</v>
      </c>
      <c r="B10" s="217">
        <v>16220056</v>
      </c>
      <c r="C10" s="217">
        <f>SUM(C11:C15)</f>
        <v>2022627.199999999</v>
      </c>
      <c r="D10" s="217">
        <f t="shared" ref="D10:E10" si="7">SUM(D11:D15)</f>
        <v>3950215.2</v>
      </c>
      <c r="E10" s="217">
        <f t="shared" si="7"/>
        <v>14292468</v>
      </c>
      <c r="F10" s="37"/>
      <c r="G10" s="217">
        <v>3081810.67</v>
      </c>
      <c r="H10" s="217">
        <f t="shared" si="0"/>
        <v>384299.17</v>
      </c>
      <c r="I10" s="217">
        <f t="shared" si="0"/>
        <v>750540.89</v>
      </c>
      <c r="J10" s="217">
        <f t="shared" si="1"/>
        <v>2715568.9499999997</v>
      </c>
      <c r="K10" s="60"/>
      <c r="Q10" s="60"/>
      <c r="R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  <c r="IX10" s="60"/>
      <c r="IY10" s="60"/>
      <c r="IZ10" s="60"/>
      <c r="JA10" s="60"/>
      <c r="JB10" s="60"/>
      <c r="JC10" s="60"/>
      <c r="JD10" s="60"/>
      <c r="JE10" s="60"/>
      <c r="JF10" s="60"/>
      <c r="JG10" s="60"/>
      <c r="JH10" s="60"/>
      <c r="JI10" s="60"/>
      <c r="JJ10" s="60"/>
      <c r="JK10" s="60"/>
      <c r="JL10" s="60"/>
      <c r="JM10" s="60"/>
      <c r="JN10" s="60"/>
      <c r="JO10" s="60"/>
      <c r="JP10" s="60"/>
      <c r="JQ10" s="60"/>
      <c r="JR10" s="60"/>
      <c r="JS10" s="60"/>
      <c r="JT10" s="60"/>
      <c r="JU10" s="60"/>
      <c r="JV10" s="60"/>
      <c r="JW10" s="60"/>
      <c r="JX10" s="60"/>
      <c r="JY10" s="60"/>
      <c r="JZ10" s="60"/>
      <c r="KA10" s="60"/>
      <c r="KB10" s="60"/>
      <c r="KC10" s="60"/>
      <c r="KD10" s="60"/>
      <c r="KE10" s="60"/>
      <c r="KF10" s="60"/>
      <c r="KG10" s="60"/>
      <c r="KH10" s="60"/>
      <c r="KI10" s="60"/>
      <c r="KJ10" s="60"/>
      <c r="KK10" s="60"/>
      <c r="KL10" s="60"/>
      <c r="KM10" s="60"/>
      <c r="KN10" s="60"/>
      <c r="KO10" s="60"/>
      <c r="KP10" s="60"/>
      <c r="KQ10" s="60"/>
      <c r="KR10" s="60"/>
      <c r="KS10" s="60"/>
      <c r="KT10" s="60"/>
      <c r="KU10" s="60"/>
      <c r="KV10" s="60"/>
      <c r="KW10" s="60"/>
      <c r="KX10" s="60"/>
      <c r="KY10" s="60"/>
      <c r="KZ10" s="60"/>
      <c r="LA10" s="60"/>
      <c r="LB10" s="60"/>
      <c r="LC10" s="60"/>
      <c r="LD10" s="60"/>
      <c r="LE10" s="60"/>
      <c r="LF10" s="60"/>
      <c r="LG10" s="60"/>
      <c r="LH10" s="60"/>
      <c r="LI10" s="60"/>
      <c r="LJ10" s="60"/>
      <c r="LK10" s="60"/>
      <c r="LL10" s="60"/>
      <c r="LM10" s="60"/>
      <c r="LN10" s="60"/>
      <c r="LO10" s="60"/>
      <c r="LP10" s="60"/>
      <c r="LQ10" s="60"/>
      <c r="LR10" s="60"/>
      <c r="LS10" s="60"/>
      <c r="LT10" s="60"/>
      <c r="LU10" s="60"/>
      <c r="LV10" s="60"/>
      <c r="LW10" s="60"/>
      <c r="LX10" s="60"/>
      <c r="LY10" s="60"/>
      <c r="LZ10" s="60"/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0"/>
      <c r="PF10" s="60"/>
      <c r="PG10" s="60"/>
      <c r="PH10" s="60"/>
      <c r="PI10" s="60"/>
      <c r="PJ10" s="60"/>
      <c r="PK10" s="60"/>
      <c r="PL10" s="60"/>
      <c r="PM10" s="60"/>
      <c r="PN10" s="60"/>
      <c r="PO10" s="60"/>
      <c r="PP10" s="60"/>
      <c r="PQ10" s="60"/>
      <c r="PR10" s="60"/>
      <c r="PS10" s="60"/>
      <c r="PT10" s="60"/>
      <c r="PU10" s="60"/>
      <c r="PV10" s="60"/>
      <c r="PW10" s="60"/>
      <c r="PX10" s="60"/>
      <c r="PY10" s="60"/>
    </row>
    <row r="11" spans="1:441" ht="17.399999999999999" customHeight="1" x14ac:dyDescent="0.3">
      <c r="A11" s="12" t="s">
        <v>366</v>
      </c>
      <c r="B11" s="192">
        <v>493635</v>
      </c>
      <c r="C11" s="261">
        <f>'cit 12-2024'!B78</f>
        <v>566280.19999999902</v>
      </c>
      <c r="D11" s="61">
        <f>'cit 12-2024'!B147</f>
        <v>496722.2</v>
      </c>
      <c r="E11" s="61">
        <f t="shared" si="6"/>
        <v>563192.99999999907</v>
      </c>
      <c r="F11" s="37"/>
      <c r="G11" s="61">
        <v>93790.650000000009</v>
      </c>
      <c r="H11" s="261">
        <f t="shared" si="0"/>
        <v>107593.24</v>
      </c>
      <c r="I11" s="61">
        <f t="shared" si="0"/>
        <v>94377.22</v>
      </c>
      <c r="J11" s="61">
        <f t="shared" si="1"/>
        <v>107006.67000000001</v>
      </c>
      <c r="K11" s="60"/>
      <c r="M11" s="60"/>
      <c r="N11" s="374">
        <v>653127.28999999992</v>
      </c>
      <c r="O11" s="375">
        <f>O12+O13+O14</f>
        <v>107593.24</v>
      </c>
      <c r="P11" s="375">
        <f>P12+P13+P14</f>
        <v>171384.41000000003</v>
      </c>
      <c r="Q11" s="61">
        <f t="shared" si="2"/>
        <v>589336.11999999988</v>
      </c>
      <c r="R11" s="61">
        <v>589336.11999999988</v>
      </c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</row>
    <row r="12" spans="1:441" ht="17.399999999999999" customHeight="1" x14ac:dyDescent="0.3">
      <c r="A12" s="12" t="s">
        <v>367</v>
      </c>
      <c r="B12" s="192">
        <v>2943877</v>
      </c>
      <c r="C12" s="261">
        <f>'cit 12-2024'!B80</f>
        <v>0</v>
      </c>
      <c r="D12" s="61">
        <f>'cit 12-2024'!B149</f>
        <v>405301</v>
      </c>
      <c r="E12" s="61">
        <f t="shared" si="6"/>
        <v>2538576</v>
      </c>
      <c r="F12" s="37"/>
      <c r="G12" s="61">
        <v>559336.63</v>
      </c>
      <c r="H12" s="261">
        <f t="shared" si="0"/>
        <v>0</v>
      </c>
      <c r="I12" s="61">
        <f t="shared" si="0"/>
        <v>77007.19</v>
      </c>
      <c r="J12" s="61">
        <f t="shared" si="1"/>
        <v>482329.44</v>
      </c>
      <c r="K12" s="60"/>
      <c r="L12" s="217" t="s">
        <v>458</v>
      </c>
      <c r="M12" s="217" t="s">
        <v>475</v>
      </c>
      <c r="N12" s="217">
        <v>249971.6999999999</v>
      </c>
      <c r="O12" s="217">
        <f>H11+H12-O13-O14</f>
        <v>107593.24</v>
      </c>
      <c r="P12" s="217">
        <f>I11+I12-P13-P14</f>
        <v>137056.20000000001</v>
      </c>
      <c r="Q12" s="218">
        <f t="shared" si="2"/>
        <v>220508.73999999987</v>
      </c>
      <c r="R12" s="217">
        <v>220508.73999999987</v>
      </c>
      <c r="S12" s="101" t="s">
        <v>54</v>
      </c>
      <c r="T12" s="61" t="s">
        <v>475</v>
      </c>
      <c r="U12" s="240" t="str">
        <f>IF(W12&gt;0,40,IF(W12&lt;0,50,""))</f>
        <v/>
      </c>
      <c r="V12" s="241" t="str">
        <f>IF(W12&gt;0,W12,IF(W12&lt;0,-W12,""))</f>
        <v/>
      </c>
      <c r="W12" s="242">
        <f>Q12-R12</f>
        <v>0</v>
      </c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  <c r="IX12" s="60"/>
      <c r="IY12" s="60"/>
      <c r="IZ12" s="60"/>
      <c r="JA12" s="60"/>
      <c r="JB12" s="60"/>
      <c r="JC12" s="60"/>
      <c r="JD12" s="60"/>
      <c r="JE12" s="60"/>
      <c r="JF12" s="60"/>
      <c r="JG12" s="60"/>
      <c r="JH12" s="60"/>
      <c r="JI12" s="60"/>
      <c r="JJ12" s="60"/>
      <c r="JK12" s="60"/>
      <c r="JL12" s="60"/>
      <c r="JM12" s="60"/>
      <c r="JN12" s="60"/>
      <c r="JO12" s="60"/>
      <c r="JP12" s="60"/>
      <c r="JQ12" s="60"/>
      <c r="JR12" s="60"/>
      <c r="JS12" s="60"/>
      <c r="JT12" s="60"/>
      <c r="JU12" s="60"/>
      <c r="JV12" s="60"/>
      <c r="JW12" s="60"/>
      <c r="JX12" s="60"/>
      <c r="JY12" s="60"/>
      <c r="JZ12" s="60"/>
      <c r="KA12" s="60"/>
      <c r="KB12" s="60"/>
      <c r="KC12" s="60"/>
      <c r="KD12" s="60"/>
      <c r="KE12" s="60"/>
      <c r="KF12" s="60"/>
      <c r="KG12" s="60"/>
      <c r="KH12" s="60"/>
      <c r="KI12" s="60"/>
      <c r="KJ12" s="60"/>
      <c r="KK12" s="60"/>
      <c r="KL12" s="60"/>
      <c r="KM12" s="60"/>
      <c r="KN12" s="60"/>
      <c r="KO12" s="60"/>
      <c r="KP12" s="60"/>
      <c r="KQ12" s="60"/>
      <c r="KR12" s="60"/>
      <c r="KS12" s="60"/>
      <c r="KT12" s="60"/>
      <c r="KU12" s="60"/>
      <c r="KV12" s="60"/>
      <c r="KW12" s="60"/>
      <c r="KX12" s="60"/>
      <c r="KY12" s="60"/>
      <c r="KZ12" s="60"/>
      <c r="LA12" s="60"/>
      <c r="LB12" s="60"/>
      <c r="LC12" s="60"/>
      <c r="LD12" s="60"/>
      <c r="LE12" s="60"/>
      <c r="LF12" s="60"/>
      <c r="LG12" s="60"/>
      <c r="LH12" s="60"/>
      <c r="LI12" s="60"/>
      <c r="LJ12" s="60"/>
      <c r="LK12" s="60"/>
      <c r="LL12" s="60"/>
      <c r="LM12" s="60"/>
      <c r="LN12" s="60"/>
      <c r="LO12" s="60"/>
      <c r="LP12" s="60"/>
      <c r="LQ12" s="60"/>
      <c r="LR12" s="60"/>
      <c r="LS12" s="60"/>
      <c r="LT12" s="60"/>
      <c r="LU12" s="60"/>
      <c r="LV12" s="60"/>
      <c r="LW12" s="60"/>
      <c r="LX12" s="60"/>
      <c r="LY12" s="60"/>
      <c r="LZ12" s="60"/>
      <c r="MA12" s="60"/>
      <c r="MB12" s="60"/>
      <c r="MC12" s="60"/>
      <c r="MD12" s="60"/>
      <c r="ME12" s="60"/>
      <c r="MF12" s="60"/>
      <c r="MG12" s="60"/>
      <c r="MH12" s="60"/>
      <c r="MI12" s="60"/>
      <c r="MJ12" s="60"/>
      <c r="MK12" s="60"/>
      <c r="ML12" s="60"/>
      <c r="MM12" s="60"/>
      <c r="MN12" s="60"/>
      <c r="MO12" s="60"/>
      <c r="MP12" s="60"/>
      <c r="MQ12" s="60"/>
      <c r="MR12" s="60"/>
      <c r="MS12" s="60"/>
      <c r="MT12" s="60"/>
      <c r="MU12" s="60"/>
      <c r="MV12" s="60"/>
      <c r="MW12" s="60"/>
      <c r="MX12" s="60"/>
      <c r="MY12" s="60"/>
      <c r="MZ12" s="60"/>
      <c r="NA12" s="60"/>
      <c r="NB12" s="60"/>
      <c r="NC12" s="60"/>
      <c r="ND12" s="60"/>
      <c r="NE12" s="60"/>
      <c r="NF12" s="60"/>
      <c r="NG12" s="60"/>
      <c r="NH12" s="60"/>
      <c r="NI12" s="60"/>
      <c r="NJ12" s="60"/>
      <c r="NK12" s="60"/>
      <c r="NL12" s="60"/>
      <c r="NM12" s="60"/>
      <c r="NN12" s="60"/>
      <c r="NO12" s="60"/>
      <c r="NP12" s="60"/>
      <c r="NQ12" s="60"/>
      <c r="NR12" s="60"/>
      <c r="NS12" s="60"/>
      <c r="NT12" s="60"/>
      <c r="NU12" s="60"/>
      <c r="NV12" s="60"/>
      <c r="NW12" s="60"/>
      <c r="NX12" s="60"/>
      <c r="NY12" s="60"/>
      <c r="NZ12" s="60"/>
      <c r="OA12" s="60"/>
      <c r="OB12" s="60"/>
      <c r="OC12" s="60"/>
      <c r="OD12" s="60"/>
      <c r="OE12" s="60"/>
      <c r="OF12" s="60"/>
      <c r="OG12" s="60"/>
      <c r="OH12" s="60"/>
      <c r="OI12" s="60"/>
      <c r="OJ12" s="60"/>
      <c r="OK12" s="60"/>
      <c r="OL12" s="60"/>
      <c r="OM12" s="60"/>
      <c r="ON12" s="60"/>
      <c r="OO12" s="60"/>
      <c r="OP12" s="60"/>
      <c r="OQ12" s="60"/>
      <c r="OR12" s="60"/>
      <c r="OS12" s="60"/>
      <c r="OT12" s="60"/>
      <c r="OU12" s="60"/>
      <c r="OV12" s="60"/>
      <c r="OW12" s="60"/>
      <c r="OX12" s="60"/>
      <c r="OY12" s="60"/>
      <c r="OZ12" s="60"/>
      <c r="PA12" s="60"/>
      <c r="PB12" s="60"/>
      <c r="PC12" s="60"/>
      <c r="PD12" s="60"/>
      <c r="PE12" s="60"/>
      <c r="PF12" s="60"/>
      <c r="PG12" s="60"/>
      <c r="PH12" s="60"/>
      <c r="PI12" s="60"/>
      <c r="PJ12" s="60"/>
      <c r="PK12" s="60"/>
      <c r="PL12" s="60"/>
      <c r="PM12" s="60"/>
      <c r="PN12" s="60"/>
      <c r="PO12" s="60"/>
      <c r="PP12" s="60"/>
      <c r="PQ12" s="60"/>
      <c r="PR12" s="60"/>
      <c r="PS12" s="60"/>
      <c r="PT12" s="60"/>
      <c r="PU12" s="60"/>
      <c r="PV12" s="60"/>
      <c r="PW12" s="60"/>
      <c r="PX12" s="60"/>
      <c r="PY12" s="60"/>
    </row>
    <row r="13" spans="1:441" ht="17.399999999999999" customHeight="1" x14ac:dyDescent="0.3">
      <c r="A13" s="12" t="s">
        <v>368</v>
      </c>
      <c r="B13" s="192">
        <v>1551103</v>
      </c>
      <c r="C13" s="261">
        <f>'cit 12-2024'!B79</f>
        <v>1357743</v>
      </c>
      <c r="D13" s="61">
        <f>'cit 12-2024'!B148</f>
        <v>1614484</v>
      </c>
      <c r="E13" s="61">
        <f t="shared" si="6"/>
        <v>1294362</v>
      </c>
      <c r="F13" s="37"/>
      <c r="G13" s="61">
        <v>294709.57</v>
      </c>
      <c r="H13" s="261">
        <f t="shared" si="0"/>
        <v>257971.17</v>
      </c>
      <c r="I13" s="61">
        <f t="shared" si="0"/>
        <v>306751.96000000002</v>
      </c>
      <c r="J13" s="61">
        <f t="shared" si="1"/>
        <v>245928.77999999997</v>
      </c>
      <c r="K13" s="60"/>
      <c r="L13" s="372" t="s">
        <v>459</v>
      </c>
      <c r="M13" s="372" t="s">
        <v>476</v>
      </c>
      <c r="N13" s="373">
        <v>103921.47000000003</v>
      </c>
      <c r="O13" s="372">
        <f>IF('cit 12-2024'!B107&lt;0,ROUND(-('cit 12-2024'!B107*19%),2),0)</f>
        <v>0</v>
      </c>
      <c r="P13" s="372">
        <f>IF('cit 12-2024'!B107&gt;0,ROUND(('cit 12-2024'!B107*19%),2),0)</f>
        <v>25408.32</v>
      </c>
      <c r="Q13" s="218">
        <f t="shared" si="2"/>
        <v>78513.150000000023</v>
      </c>
      <c r="R13" s="372">
        <v>78513.150000000023</v>
      </c>
      <c r="S13" s="101" t="s">
        <v>67</v>
      </c>
      <c r="T13" s="61" t="s">
        <v>476</v>
      </c>
      <c r="U13" s="240" t="str">
        <f>IF(W13&gt;0,40,IF(W13&lt;0,50,""))</f>
        <v/>
      </c>
      <c r="V13" s="241" t="str">
        <f>IF(W13&gt;0,W13,IF(W13&lt;0,-W13,""))</f>
        <v/>
      </c>
      <c r="W13" s="242">
        <f>Q13-R13</f>
        <v>0</v>
      </c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60"/>
      <c r="JC13" s="60"/>
      <c r="JD13" s="60"/>
      <c r="JE13" s="60"/>
      <c r="JF13" s="60"/>
      <c r="JG13" s="60"/>
      <c r="JH13" s="60"/>
      <c r="JI13" s="60"/>
      <c r="JJ13" s="60"/>
      <c r="JK13" s="60"/>
      <c r="JL13" s="60"/>
      <c r="JM13" s="60"/>
      <c r="JN13" s="60"/>
      <c r="JO13" s="60"/>
      <c r="JP13" s="60"/>
      <c r="JQ13" s="60"/>
      <c r="JR13" s="60"/>
      <c r="JS13" s="60"/>
      <c r="JT13" s="60"/>
      <c r="JU13" s="60"/>
      <c r="JV13" s="60"/>
      <c r="JW13" s="60"/>
      <c r="JX13" s="60"/>
      <c r="JY13" s="60"/>
      <c r="JZ13" s="60"/>
      <c r="KA13" s="60"/>
      <c r="KB13" s="60"/>
      <c r="KC13" s="60"/>
      <c r="KD13" s="60"/>
      <c r="KE13" s="60"/>
      <c r="KF13" s="60"/>
      <c r="KG13" s="60"/>
      <c r="KH13" s="60"/>
      <c r="KI13" s="60"/>
      <c r="KJ13" s="60"/>
      <c r="KK13" s="60"/>
      <c r="KL13" s="60"/>
      <c r="KM13" s="60"/>
      <c r="KN13" s="60"/>
      <c r="KO13" s="60"/>
      <c r="KP13" s="60"/>
      <c r="KQ13" s="60"/>
      <c r="KR13" s="60"/>
      <c r="KS13" s="60"/>
      <c r="KT13" s="60"/>
      <c r="KU13" s="60"/>
      <c r="KV13" s="60"/>
      <c r="KW13" s="60"/>
      <c r="KX13" s="60"/>
      <c r="KY13" s="60"/>
      <c r="KZ13" s="60"/>
      <c r="LA13" s="60"/>
      <c r="LB13" s="60"/>
      <c r="LC13" s="60"/>
      <c r="LD13" s="60"/>
      <c r="LE13" s="60"/>
      <c r="LF13" s="60"/>
      <c r="LG13" s="60"/>
      <c r="LH13" s="60"/>
      <c r="LI13" s="60"/>
      <c r="LJ13" s="60"/>
      <c r="LK13" s="60"/>
      <c r="LL13" s="60"/>
      <c r="LM13" s="60"/>
      <c r="LN13" s="60"/>
      <c r="LO13" s="60"/>
      <c r="LP13" s="60"/>
      <c r="LQ13" s="60"/>
      <c r="LR13" s="60"/>
      <c r="LS13" s="60"/>
      <c r="LT13" s="60"/>
      <c r="LU13" s="60"/>
      <c r="LV13" s="60"/>
      <c r="LW13" s="60"/>
      <c r="LX13" s="60"/>
      <c r="LY13" s="60"/>
      <c r="LZ13" s="60"/>
      <c r="MA13" s="60"/>
      <c r="MB13" s="60"/>
      <c r="MC13" s="60"/>
      <c r="MD13" s="60"/>
      <c r="ME13" s="60"/>
      <c r="MF13" s="60"/>
      <c r="MG13" s="60"/>
      <c r="MH13" s="60"/>
      <c r="MI13" s="60"/>
      <c r="MJ13" s="60"/>
      <c r="MK13" s="60"/>
      <c r="ML13" s="60"/>
      <c r="MM13" s="60"/>
      <c r="MN13" s="60"/>
      <c r="MO13" s="60"/>
      <c r="MP13" s="60"/>
      <c r="MQ13" s="60"/>
      <c r="MR13" s="60"/>
      <c r="MS13" s="60"/>
      <c r="MT13" s="60"/>
      <c r="MU13" s="60"/>
      <c r="MV13" s="60"/>
      <c r="MW13" s="60"/>
      <c r="MX13" s="60"/>
      <c r="MY13" s="60"/>
      <c r="MZ13" s="60"/>
      <c r="NA13" s="60"/>
      <c r="NB13" s="60"/>
      <c r="NC13" s="60"/>
      <c r="ND13" s="60"/>
      <c r="NE13" s="60"/>
      <c r="NF13" s="60"/>
      <c r="NG13" s="60"/>
      <c r="NH13" s="60"/>
      <c r="NI13" s="60"/>
      <c r="NJ13" s="60"/>
      <c r="NK13" s="60"/>
      <c r="NL13" s="60"/>
      <c r="NM13" s="60"/>
      <c r="NN13" s="60"/>
      <c r="NO13" s="60"/>
      <c r="NP13" s="60"/>
      <c r="NQ13" s="60"/>
      <c r="NR13" s="60"/>
      <c r="NS13" s="60"/>
      <c r="NT13" s="60"/>
      <c r="NU13" s="60"/>
      <c r="NV13" s="60"/>
      <c r="NW13" s="60"/>
      <c r="NX13" s="60"/>
      <c r="NY13" s="60"/>
      <c r="NZ13" s="60"/>
      <c r="OA13" s="60"/>
      <c r="OB13" s="60"/>
      <c r="OC13" s="60"/>
      <c r="OD13" s="60"/>
      <c r="OE13" s="60"/>
      <c r="OF13" s="60"/>
      <c r="OG13" s="60"/>
      <c r="OH13" s="60"/>
      <c r="OI13" s="60"/>
      <c r="OJ13" s="60"/>
      <c r="OK13" s="60"/>
      <c r="OL13" s="60"/>
      <c r="OM13" s="60"/>
      <c r="ON13" s="60"/>
      <c r="OO13" s="60"/>
      <c r="OP13" s="60"/>
      <c r="OQ13" s="60"/>
      <c r="OR13" s="60"/>
      <c r="OS13" s="60"/>
      <c r="OT13" s="60"/>
      <c r="OU13" s="60"/>
      <c r="OV13" s="60"/>
      <c r="OW13" s="60"/>
      <c r="OX13" s="60"/>
      <c r="OY13" s="60"/>
      <c r="OZ13" s="60"/>
      <c r="PA13" s="60"/>
      <c r="PB13" s="60"/>
      <c r="PC13" s="60"/>
      <c r="PD13" s="60"/>
      <c r="PE13" s="60"/>
      <c r="PF13" s="60"/>
      <c r="PG13" s="60"/>
      <c r="PH13" s="60"/>
      <c r="PI13" s="60"/>
      <c r="PJ13" s="60"/>
      <c r="PK13" s="60"/>
      <c r="PL13" s="60"/>
      <c r="PM13" s="60"/>
      <c r="PN13" s="60"/>
      <c r="PO13" s="60"/>
      <c r="PP13" s="60"/>
      <c r="PQ13" s="60"/>
      <c r="PR13" s="60"/>
      <c r="PS13" s="60"/>
      <c r="PT13" s="60"/>
      <c r="PU13" s="60"/>
      <c r="PV13" s="60"/>
      <c r="PW13" s="60"/>
      <c r="PX13" s="60"/>
      <c r="PY13" s="60"/>
    </row>
    <row r="14" spans="1:441" ht="17.399999999999999" customHeight="1" x14ac:dyDescent="0.3">
      <c r="A14" s="12" t="s">
        <v>369</v>
      </c>
      <c r="B14" s="192">
        <v>11231441</v>
      </c>
      <c r="C14" s="261">
        <f>'cit 12-2024'!B81</f>
        <v>98604</v>
      </c>
      <c r="D14" s="61">
        <f>'cit 12-2024'!B150</f>
        <v>1433708</v>
      </c>
      <c r="E14" s="61">
        <f t="shared" si="6"/>
        <v>9896337</v>
      </c>
      <c r="F14" s="37"/>
      <c r="G14" s="61">
        <f>2133973.79-0.01</f>
        <v>2133973.7800000003</v>
      </c>
      <c r="H14" s="261">
        <f t="shared" si="0"/>
        <v>18734.759999999998</v>
      </c>
      <c r="I14" s="61">
        <f t="shared" si="0"/>
        <v>272404.52</v>
      </c>
      <c r="J14" s="61">
        <f t="shared" si="1"/>
        <v>1880304.02</v>
      </c>
      <c r="K14" s="60"/>
      <c r="L14" s="372" t="s">
        <v>460</v>
      </c>
      <c r="M14" s="372" t="s">
        <v>477</v>
      </c>
      <c r="N14" s="373">
        <v>299234.12</v>
      </c>
      <c r="O14" s="372">
        <f>IF('cit 12-2024'!B106&lt;0,ROUND(-('cit 12-2024'!B106*19%),2),0)</f>
        <v>0</v>
      </c>
      <c r="P14" s="372">
        <f>IF('cit 12-2024'!B106&gt;0,ROUND(('cit 12-2024'!B106*19%),2),0)</f>
        <v>8919.89</v>
      </c>
      <c r="Q14" s="218">
        <f t="shared" si="2"/>
        <v>290314.23</v>
      </c>
      <c r="R14" s="372">
        <v>290314.23</v>
      </c>
      <c r="S14" s="101" t="s">
        <v>68</v>
      </c>
      <c r="T14" s="61" t="s">
        <v>477</v>
      </c>
      <c r="U14" s="240" t="str">
        <f>IF(W14&gt;0,40,IF(W14&lt;0,50,""))</f>
        <v/>
      </c>
      <c r="V14" s="241" t="str">
        <f>IF(W14&gt;0,W14,IF(W14&lt;0,-W14,""))</f>
        <v/>
      </c>
      <c r="W14" s="242">
        <f>Q14-R14</f>
        <v>0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  <c r="IX14" s="60"/>
      <c r="IY14" s="60"/>
      <c r="IZ14" s="60"/>
      <c r="JA14" s="60"/>
      <c r="JB14" s="60"/>
      <c r="JC14" s="60"/>
      <c r="JD14" s="60"/>
      <c r="JE14" s="60"/>
      <c r="JF14" s="60"/>
      <c r="JG14" s="60"/>
      <c r="JH14" s="60"/>
      <c r="JI14" s="60"/>
      <c r="JJ14" s="60"/>
      <c r="JK14" s="60"/>
      <c r="JL14" s="60"/>
      <c r="JM14" s="60"/>
      <c r="JN14" s="60"/>
      <c r="JO14" s="60"/>
      <c r="JP14" s="60"/>
      <c r="JQ14" s="60"/>
      <c r="JR14" s="60"/>
      <c r="JS14" s="60"/>
      <c r="JT14" s="60"/>
      <c r="JU14" s="60"/>
      <c r="JV14" s="60"/>
      <c r="JW14" s="60"/>
      <c r="JX14" s="60"/>
      <c r="JY14" s="60"/>
      <c r="JZ14" s="60"/>
      <c r="KA14" s="60"/>
      <c r="KB14" s="60"/>
      <c r="KC14" s="60"/>
      <c r="KD14" s="60"/>
      <c r="KE14" s="60"/>
      <c r="KF14" s="60"/>
      <c r="KG14" s="60"/>
      <c r="KH14" s="60"/>
      <c r="KI14" s="60"/>
      <c r="KJ14" s="60"/>
      <c r="KK14" s="60"/>
      <c r="KL14" s="60"/>
      <c r="KM14" s="60"/>
      <c r="KN14" s="60"/>
      <c r="KO14" s="60"/>
      <c r="KP14" s="60"/>
      <c r="KQ14" s="60"/>
      <c r="KR14" s="60"/>
      <c r="KS14" s="60"/>
      <c r="KT14" s="60"/>
      <c r="KU14" s="60"/>
      <c r="KV14" s="60"/>
      <c r="KW14" s="60"/>
      <c r="KX14" s="60"/>
      <c r="KY14" s="60"/>
      <c r="KZ14" s="60"/>
      <c r="LA14" s="60"/>
      <c r="LB14" s="60"/>
      <c r="LC14" s="60"/>
      <c r="LD14" s="60"/>
      <c r="LE14" s="60"/>
      <c r="LF14" s="60"/>
      <c r="LG14" s="60"/>
      <c r="LH14" s="60"/>
      <c r="LI14" s="60"/>
      <c r="LJ14" s="60"/>
      <c r="LK14" s="60"/>
      <c r="LL14" s="60"/>
      <c r="LM14" s="60"/>
      <c r="LN14" s="60"/>
      <c r="LO14" s="60"/>
      <c r="LP14" s="60"/>
      <c r="LQ14" s="60"/>
      <c r="LR14" s="60"/>
      <c r="LS14" s="60"/>
      <c r="LT14" s="60"/>
      <c r="LU14" s="60"/>
      <c r="LV14" s="60"/>
      <c r="LW14" s="60"/>
      <c r="LX14" s="60"/>
      <c r="LY14" s="60"/>
      <c r="LZ14" s="60"/>
      <c r="MA14" s="60"/>
      <c r="MB14" s="60"/>
      <c r="MC14" s="60"/>
      <c r="MD14" s="60"/>
      <c r="ME14" s="60"/>
      <c r="MF14" s="60"/>
      <c r="MG14" s="60"/>
      <c r="MH14" s="60"/>
      <c r="MI14" s="60"/>
      <c r="MJ14" s="60"/>
      <c r="MK14" s="60"/>
      <c r="ML14" s="60"/>
      <c r="MM14" s="60"/>
      <c r="MN14" s="60"/>
      <c r="MO14" s="60"/>
      <c r="MP14" s="60"/>
      <c r="MQ14" s="60"/>
      <c r="MR14" s="60"/>
      <c r="MS14" s="60"/>
      <c r="MT14" s="60"/>
      <c r="MU14" s="60"/>
      <c r="MV14" s="60"/>
      <c r="MW14" s="60"/>
      <c r="MX14" s="60"/>
      <c r="MY14" s="60"/>
      <c r="MZ14" s="60"/>
      <c r="NA14" s="60"/>
      <c r="NB14" s="60"/>
      <c r="NC14" s="60"/>
      <c r="ND14" s="60"/>
      <c r="NE14" s="60"/>
      <c r="NF14" s="60"/>
      <c r="NG14" s="60"/>
      <c r="NH14" s="60"/>
      <c r="NI14" s="60"/>
      <c r="NJ14" s="60"/>
      <c r="NK14" s="60"/>
      <c r="NL14" s="60"/>
      <c r="NM14" s="60"/>
      <c r="NN14" s="60"/>
      <c r="NO14" s="60"/>
      <c r="NP14" s="60"/>
      <c r="NQ14" s="60"/>
      <c r="NR14" s="60"/>
      <c r="NS14" s="60"/>
      <c r="NT14" s="60"/>
      <c r="NU14" s="60"/>
      <c r="NV14" s="60"/>
      <c r="NW14" s="60"/>
      <c r="NX14" s="60"/>
      <c r="NY14" s="60"/>
      <c r="NZ14" s="60"/>
      <c r="OA14" s="60"/>
      <c r="OB14" s="60"/>
      <c r="OC14" s="60"/>
      <c r="OD14" s="60"/>
      <c r="OE14" s="60"/>
      <c r="OF14" s="60"/>
      <c r="OG14" s="60"/>
      <c r="OH14" s="60"/>
      <c r="OI14" s="60"/>
      <c r="OJ14" s="60"/>
      <c r="OK14" s="60"/>
      <c r="OL14" s="60"/>
      <c r="OM14" s="60"/>
      <c r="ON14" s="60"/>
      <c r="OO14" s="60"/>
      <c r="OP14" s="60"/>
      <c r="OQ14" s="60"/>
      <c r="OR14" s="60"/>
      <c r="OS14" s="60"/>
      <c r="OT14" s="60"/>
      <c r="OU14" s="60"/>
      <c r="OV14" s="60"/>
      <c r="OW14" s="60"/>
      <c r="OX14" s="60"/>
      <c r="OY14" s="60"/>
      <c r="OZ14" s="60"/>
      <c r="PA14" s="60"/>
      <c r="PB14" s="60"/>
      <c r="PC14" s="60"/>
      <c r="PD14" s="60"/>
      <c r="PE14" s="60"/>
      <c r="PF14" s="60"/>
      <c r="PG14" s="60"/>
      <c r="PH14" s="60"/>
      <c r="PI14" s="60"/>
      <c r="PJ14" s="60"/>
      <c r="PK14" s="60"/>
      <c r="PL14" s="60"/>
      <c r="PM14" s="60"/>
      <c r="PN14" s="60"/>
      <c r="PO14" s="60"/>
      <c r="PP14" s="60"/>
      <c r="PQ14" s="60"/>
      <c r="PR14" s="60"/>
      <c r="PS14" s="60"/>
      <c r="PT14" s="60"/>
      <c r="PU14" s="60"/>
      <c r="PV14" s="60"/>
      <c r="PW14" s="60"/>
      <c r="PX14" s="60"/>
      <c r="PY14" s="60"/>
    </row>
    <row r="15" spans="1:441" ht="17.399999999999999" customHeight="1" x14ac:dyDescent="0.3">
      <c r="A15" s="12"/>
      <c r="B15" s="192"/>
      <c r="C15" s="61"/>
      <c r="D15" s="61"/>
      <c r="E15" s="61"/>
      <c r="F15" s="37"/>
      <c r="G15" s="61"/>
      <c r="H15" s="61"/>
      <c r="I15" s="61"/>
      <c r="J15" s="61"/>
      <c r="K15" s="60"/>
      <c r="L15" s="217" t="s">
        <v>461</v>
      </c>
      <c r="M15" s="217" t="s">
        <v>478</v>
      </c>
      <c r="N15" s="217">
        <v>2428683.38</v>
      </c>
      <c r="O15" s="217">
        <f>H13+H14</f>
        <v>276705.93</v>
      </c>
      <c r="P15" s="217">
        <f>I13+I14</f>
        <v>579156.47999999998</v>
      </c>
      <c r="Q15" s="218">
        <f t="shared" si="2"/>
        <v>2126232.83</v>
      </c>
      <c r="R15" s="217">
        <v>2126232.83</v>
      </c>
      <c r="S15" s="101" t="s">
        <v>55</v>
      </c>
      <c r="T15" s="61" t="s">
        <v>478</v>
      </c>
      <c r="U15" s="240" t="str">
        <f>IF(W15&gt;0,40,IF(W15&lt;0,50,""))</f>
        <v/>
      </c>
      <c r="V15" s="241" t="str">
        <f>IF(W15&gt;0,W15,IF(W15&lt;0,-W15,""))</f>
        <v/>
      </c>
      <c r="W15" s="242">
        <f>Q15-R15</f>
        <v>0</v>
      </c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  <c r="IX15" s="60"/>
      <c r="IY15" s="60"/>
      <c r="IZ15" s="60"/>
      <c r="JA15" s="60"/>
      <c r="JB15" s="60"/>
      <c r="JC15" s="60"/>
      <c r="JD15" s="60"/>
      <c r="JE15" s="60"/>
      <c r="JF15" s="60"/>
      <c r="JG15" s="60"/>
      <c r="JH15" s="60"/>
      <c r="JI15" s="60"/>
      <c r="JJ15" s="60"/>
      <c r="JK15" s="60"/>
      <c r="JL15" s="60"/>
      <c r="JM15" s="60"/>
      <c r="JN15" s="60"/>
      <c r="JO15" s="60"/>
      <c r="JP15" s="60"/>
      <c r="JQ15" s="60"/>
      <c r="JR15" s="60"/>
      <c r="JS15" s="60"/>
      <c r="JT15" s="60"/>
      <c r="JU15" s="60"/>
      <c r="JV15" s="60"/>
      <c r="JW15" s="60"/>
      <c r="JX15" s="60"/>
      <c r="JY15" s="60"/>
      <c r="JZ15" s="60"/>
      <c r="KA15" s="60"/>
      <c r="KB15" s="60"/>
      <c r="KC15" s="60"/>
      <c r="KD15" s="60"/>
      <c r="KE15" s="60"/>
      <c r="KF15" s="60"/>
      <c r="KG15" s="60"/>
      <c r="KH15" s="60"/>
      <c r="KI15" s="60"/>
      <c r="KJ15" s="60"/>
      <c r="KK15" s="60"/>
      <c r="KL15" s="60"/>
      <c r="KM15" s="60"/>
      <c r="KN15" s="60"/>
      <c r="KO15" s="60"/>
      <c r="KP15" s="60"/>
      <c r="KQ15" s="60"/>
      <c r="KR15" s="60"/>
      <c r="KS15" s="60"/>
      <c r="KT15" s="60"/>
      <c r="KU15" s="60"/>
      <c r="KV15" s="60"/>
      <c r="KW15" s="60"/>
      <c r="KX15" s="60"/>
      <c r="KY15" s="60"/>
      <c r="KZ15" s="60"/>
      <c r="LA15" s="60"/>
      <c r="LB15" s="60"/>
      <c r="LC15" s="60"/>
      <c r="LD15" s="60"/>
      <c r="LE15" s="60"/>
      <c r="LF15" s="60"/>
      <c r="LG15" s="60"/>
      <c r="LH15" s="60"/>
      <c r="LI15" s="60"/>
      <c r="LJ15" s="60"/>
      <c r="LK15" s="60"/>
      <c r="LL15" s="60"/>
      <c r="LM15" s="60"/>
      <c r="LN15" s="60"/>
      <c r="LO15" s="60"/>
      <c r="LP15" s="60"/>
      <c r="LQ15" s="60"/>
      <c r="LR15" s="60"/>
      <c r="LS15" s="60"/>
      <c r="LT15" s="60"/>
      <c r="LU15" s="60"/>
      <c r="LV15" s="60"/>
      <c r="LW15" s="60"/>
      <c r="LX15" s="60"/>
      <c r="LY15" s="60"/>
      <c r="LZ15" s="60"/>
      <c r="MA15" s="60"/>
      <c r="MB15" s="60"/>
      <c r="MC15" s="60"/>
      <c r="MD15" s="60"/>
      <c r="ME15" s="60"/>
      <c r="MF15" s="60"/>
      <c r="MG15" s="60"/>
      <c r="MH15" s="60"/>
      <c r="MI15" s="60"/>
      <c r="MJ15" s="60"/>
      <c r="MK15" s="60"/>
      <c r="ML15" s="60"/>
      <c r="MM15" s="60"/>
      <c r="MN15" s="60"/>
      <c r="MO15" s="60"/>
      <c r="MP15" s="60"/>
      <c r="MQ15" s="60"/>
      <c r="MR15" s="60"/>
      <c r="MS15" s="60"/>
      <c r="MT15" s="60"/>
      <c r="MU15" s="60"/>
      <c r="MV15" s="60"/>
      <c r="MW15" s="60"/>
      <c r="MX15" s="60"/>
      <c r="MY15" s="60"/>
      <c r="MZ15" s="60"/>
      <c r="NA15" s="60"/>
      <c r="NB15" s="60"/>
      <c r="NC15" s="60"/>
      <c r="ND15" s="60"/>
      <c r="NE15" s="60"/>
      <c r="NF15" s="60"/>
      <c r="NG15" s="60"/>
      <c r="NH15" s="60"/>
      <c r="NI15" s="60"/>
      <c r="NJ15" s="60"/>
      <c r="NK15" s="60"/>
      <c r="NL15" s="60"/>
      <c r="NM15" s="60"/>
      <c r="NN15" s="60"/>
      <c r="NO15" s="60"/>
      <c r="NP15" s="60"/>
      <c r="NQ15" s="60"/>
      <c r="NR15" s="60"/>
      <c r="NS15" s="60"/>
      <c r="NT15" s="60"/>
      <c r="NU15" s="60"/>
      <c r="NV15" s="60"/>
      <c r="NW15" s="60"/>
      <c r="NX15" s="60"/>
      <c r="NY15" s="60"/>
      <c r="NZ15" s="60"/>
      <c r="OA15" s="60"/>
      <c r="OB15" s="60"/>
      <c r="OC15" s="60"/>
      <c r="OD15" s="60"/>
      <c r="OE15" s="60"/>
      <c r="OF15" s="60"/>
      <c r="OG15" s="60"/>
      <c r="OH15" s="60"/>
      <c r="OI15" s="60"/>
      <c r="OJ15" s="60"/>
      <c r="OK15" s="60"/>
      <c r="OL15" s="60"/>
      <c r="OM15" s="60"/>
      <c r="ON15" s="60"/>
      <c r="OO15" s="60"/>
      <c r="OP15" s="60"/>
      <c r="OQ15" s="60"/>
      <c r="OR15" s="60"/>
      <c r="OS15" s="60"/>
      <c r="OT15" s="60"/>
      <c r="OU15" s="60"/>
      <c r="OV15" s="60"/>
      <c r="OW15" s="60"/>
      <c r="OX15" s="60"/>
      <c r="OY15" s="60"/>
      <c r="OZ15" s="60"/>
      <c r="PA15" s="60"/>
      <c r="PB15" s="60"/>
      <c r="PC15" s="60"/>
      <c r="PD15" s="60"/>
      <c r="PE15" s="60"/>
      <c r="PF15" s="60"/>
      <c r="PG15" s="60"/>
      <c r="PH15" s="60"/>
      <c r="PI15" s="60"/>
      <c r="PJ15" s="60"/>
      <c r="PK15" s="60"/>
      <c r="PL15" s="60"/>
      <c r="PM15" s="60"/>
      <c r="PN15" s="60"/>
      <c r="PO15" s="60"/>
      <c r="PP15" s="60"/>
      <c r="PQ15" s="60"/>
      <c r="PR15" s="60"/>
      <c r="PS15" s="60"/>
      <c r="PT15" s="60"/>
      <c r="PU15" s="60"/>
      <c r="PV15" s="60"/>
      <c r="PW15" s="60"/>
      <c r="PX15" s="60"/>
      <c r="PY15" s="60"/>
    </row>
    <row r="16" spans="1:441" ht="22.95" customHeight="1" x14ac:dyDescent="0.3">
      <c r="A16" s="183" t="s">
        <v>370</v>
      </c>
      <c r="B16" s="190">
        <v>0</v>
      </c>
      <c r="C16" s="217"/>
      <c r="D16" s="217"/>
      <c r="E16" s="217">
        <f t="shared" si="6"/>
        <v>0</v>
      </c>
      <c r="F16" s="37"/>
      <c r="G16" s="61">
        <v>0</v>
      </c>
      <c r="H16" s="61">
        <f t="shared" si="0"/>
        <v>0</v>
      </c>
      <c r="I16" s="61">
        <f t="shared" si="0"/>
        <v>0</v>
      </c>
      <c r="J16" s="61">
        <f t="shared" si="1"/>
        <v>0</v>
      </c>
      <c r="K16" s="60"/>
      <c r="O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  <c r="IX16" s="60"/>
      <c r="IY16" s="60"/>
      <c r="IZ16" s="60"/>
      <c r="JA16" s="60"/>
      <c r="JB16" s="60"/>
      <c r="JC16" s="60"/>
      <c r="JD16" s="60"/>
      <c r="JE16" s="60"/>
      <c r="JF16" s="60"/>
      <c r="JG16" s="60"/>
      <c r="JH16" s="60"/>
      <c r="JI16" s="60"/>
      <c r="JJ16" s="60"/>
      <c r="JK16" s="60"/>
      <c r="JL16" s="60"/>
      <c r="JM16" s="60"/>
      <c r="JN16" s="60"/>
      <c r="JO16" s="60"/>
      <c r="JP16" s="60"/>
      <c r="JQ16" s="60"/>
      <c r="JR16" s="60"/>
      <c r="JS16" s="60"/>
      <c r="JT16" s="60"/>
      <c r="JU16" s="60"/>
      <c r="JV16" s="60"/>
      <c r="JW16" s="60"/>
      <c r="JX16" s="60"/>
      <c r="JY16" s="60"/>
      <c r="JZ16" s="60"/>
      <c r="KA16" s="60"/>
      <c r="KB16" s="60"/>
      <c r="KC16" s="60"/>
      <c r="KD16" s="60"/>
      <c r="KE16" s="60"/>
      <c r="KF16" s="60"/>
      <c r="KG16" s="60"/>
      <c r="KH16" s="60"/>
      <c r="KI16" s="60"/>
      <c r="KJ16" s="60"/>
      <c r="KK16" s="60"/>
      <c r="KL16" s="60"/>
      <c r="KM16" s="60"/>
      <c r="KN16" s="60"/>
      <c r="KO16" s="60"/>
      <c r="KP16" s="60"/>
      <c r="KQ16" s="60"/>
      <c r="KR16" s="60"/>
      <c r="KS16" s="60"/>
      <c r="KT16" s="60"/>
      <c r="KU16" s="60"/>
      <c r="KV16" s="60"/>
      <c r="KW16" s="60"/>
      <c r="KX16" s="60"/>
      <c r="KY16" s="60"/>
      <c r="KZ16" s="60"/>
      <c r="LA16" s="60"/>
      <c r="LB16" s="60"/>
      <c r="LC16" s="60"/>
      <c r="LD16" s="60"/>
      <c r="LE16" s="60"/>
      <c r="LF16" s="60"/>
      <c r="LG16" s="60"/>
      <c r="LH16" s="60"/>
      <c r="LI16" s="60"/>
      <c r="LJ16" s="60"/>
      <c r="LK16" s="60"/>
      <c r="LL16" s="60"/>
      <c r="LM16" s="60"/>
      <c r="LN16" s="60"/>
      <c r="LO16" s="60"/>
      <c r="LP16" s="60"/>
      <c r="LQ16" s="60"/>
      <c r="LR16" s="60"/>
      <c r="LS16" s="60"/>
      <c r="LT16" s="60"/>
      <c r="LU16" s="60"/>
      <c r="LV16" s="60"/>
      <c r="LW16" s="60"/>
      <c r="LX16" s="60"/>
      <c r="LY16" s="60"/>
      <c r="LZ16" s="60"/>
      <c r="MA16" s="60"/>
      <c r="MB16" s="60"/>
      <c r="MC16" s="60"/>
      <c r="MD16" s="60"/>
      <c r="ME16" s="60"/>
      <c r="MF16" s="60"/>
      <c r="MG16" s="60"/>
      <c r="MH16" s="60"/>
      <c r="MI16" s="60"/>
      <c r="MJ16" s="60"/>
      <c r="MK16" s="60"/>
      <c r="ML16" s="60"/>
      <c r="MM16" s="60"/>
      <c r="MN16" s="60"/>
      <c r="MO16" s="60"/>
      <c r="MP16" s="60"/>
      <c r="MQ16" s="60"/>
      <c r="MR16" s="60"/>
      <c r="MS16" s="60"/>
      <c r="MT16" s="60"/>
      <c r="MU16" s="60"/>
      <c r="MV16" s="60"/>
      <c r="MW16" s="60"/>
      <c r="MX16" s="60"/>
      <c r="MY16" s="60"/>
      <c r="MZ16" s="60"/>
      <c r="NA16" s="60"/>
      <c r="NB16" s="60"/>
      <c r="NC16" s="60"/>
      <c r="ND16" s="60"/>
      <c r="NE16" s="60"/>
      <c r="NF16" s="60"/>
      <c r="NG16" s="60"/>
      <c r="NH16" s="60"/>
      <c r="NI16" s="60"/>
      <c r="NJ16" s="60"/>
      <c r="NK16" s="60"/>
      <c r="NL16" s="60"/>
      <c r="NM16" s="60"/>
      <c r="NN16" s="60"/>
      <c r="NO16" s="60"/>
      <c r="NP16" s="60"/>
      <c r="NQ16" s="60"/>
      <c r="NR16" s="60"/>
      <c r="NS16" s="60"/>
      <c r="NT16" s="60"/>
      <c r="NU16" s="60"/>
      <c r="NV16" s="60"/>
      <c r="NW16" s="60"/>
      <c r="NX16" s="60"/>
      <c r="NY16" s="60"/>
      <c r="NZ16" s="60"/>
      <c r="OA16" s="60"/>
      <c r="OB16" s="60"/>
      <c r="OC16" s="60"/>
      <c r="OD16" s="60"/>
      <c r="OE16" s="60"/>
      <c r="OF16" s="60"/>
      <c r="OG16" s="60"/>
      <c r="OH16" s="60"/>
      <c r="OI16" s="60"/>
      <c r="OJ16" s="60"/>
      <c r="OK16" s="60"/>
      <c r="OL16" s="60"/>
      <c r="OM16" s="60"/>
      <c r="ON16" s="60"/>
      <c r="OO16" s="60"/>
      <c r="OP16" s="60"/>
      <c r="OQ16" s="60"/>
      <c r="OR16" s="60"/>
      <c r="OS16" s="60"/>
      <c r="OT16" s="60"/>
      <c r="OU16" s="60"/>
      <c r="OV16" s="60"/>
      <c r="OW16" s="60"/>
      <c r="OX16" s="60"/>
      <c r="OY16" s="60"/>
      <c r="OZ16" s="60"/>
      <c r="PA16" s="60"/>
      <c r="PB16" s="60"/>
      <c r="PC16" s="60"/>
      <c r="PD16" s="60"/>
      <c r="PE16" s="60"/>
      <c r="PF16" s="60"/>
      <c r="PG16" s="60"/>
      <c r="PH16" s="60"/>
      <c r="PI16" s="60"/>
      <c r="PJ16" s="60"/>
      <c r="PK16" s="60"/>
      <c r="PL16" s="60"/>
      <c r="PM16" s="60"/>
      <c r="PN16" s="60"/>
      <c r="PO16" s="60"/>
      <c r="PP16" s="60"/>
      <c r="PQ16" s="60"/>
      <c r="PR16" s="60"/>
      <c r="PS16" s="60"/>
      <c r="PT16" s="60"/>
      <c r="PU16" s="60"/>
      <c r="PV16" s="60"/>
      <c r="PW16" s="60"/>
      <c r="PX16" s="60"/>
      <c r="PY16" s="60"/>
    </row>
    <row r="17" spans="1:441" ht="14.4" customHeight="1" x14ac:dyDescent="0.3">
      <c r="A17" s="183" t="s">
        <v>371</v>
      </c>
      <c r="B17" s="190">
        <v>3977886.2999999858</v>
      </c>
      <c r="C17" s="217">
        <f>SUM(C18:C19)</f>
        <v>11898830.60999999</v>
      </c>
      <c r="D17" s="217">
        <f t="shared" ref="D17:E17" si="8">SUM(D18:D19)</f>
        <v>11823027.569999991</v>
      </c>
      <c r="E17" s="217">
        <f t="shared" si="8"/>
        <v>4053689.3399999868</v>
      </c>
      <c r="F17" s="37"/>
      <c r="G17" s="217">
        <v>755798.41000000038</v>
      </c>
      <c r="H17" s="217">
        <f t="shared" si="0"/>
        <v>2260777.8199999998</v>
      </c>
      <c r="I17" s="217">
        <f t="shared" si="0"/>
        <v>2246375.2400000002</v>
      </c>
      <c r="J17" s="217">
        <f t="shared" si="1"/>
        <v>770200.99000000022</v>
      </c>
      <c r="K17" s="60"/>
      <c r="L17" s="66" t="s">
        <v>462</v>
      </c>
      <c r="M17" s="217" t="s">
        <v>479</v>
      </c>
      <c r="N17" s="217">
        <v>755798.41000000038</v>
      </c>
      <c r="O17" s="217">
        <f>H17</f>
        <v>2260777.8199999998</v>
      </c>
      <c r="P17" s="217">
        <f>I17</f>
        <v>2246375.2400000002</v>
      </c>
      <c r="Q17" s="218">
        <f t="shared" si="2"/>
        <v>770200.99000000022</v>
      </c>
      <c r="R17" s="217">
        <v>770200.99000000022</v>
      </c>
      <c r="S17" s="101" t="s">
        <v>56</v>
      </c>
      <c r="T17" s="11" t="s">
        <v>479</v>
      </c>
      <c r="U17" s="240" t="str">
        <f>IF(W17&gt;0,40,IF(W17&lt;0,50,""))</f>
        <v/>
      </c>
      <c r="V17" s="241" t="str">
        <f>IF(W17&gt;0,W17,IF(W17&lt;0,-W17,""))</f>
        <v/>
      </c>
      <c r="W17" s="242">
        <f>Q17-R17</f>
        <v>0</v>
      </c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  <c r="IX17" s="60"/>
      <c r="IY17" s="60"/>
      <c r="IZ17" s="60"/>
      <c r="JA17" s="60"/>
      <c r="JB17" s="60"/>
      <c r="JC17" s="60"/>
      <c r="JD17" s="60"/>
      <c r="JE17" s="60"/>
      <c r="JF17" s="60"/>
      <c r="JG17" s="60"/>
      <c r="JH17" s="60"/>
      <c r="JI17" s="60"/>
      <c r="JJ17" s="60"/>
      <c r="JK17" s="60"/>
      <c r="JL17" s="60"/>
      <c r="JM17" s="60"/>
      <c r="JN17" s="60"/>
      <c r="JO17" s="60"/>
      <c r="JP17" s="60"/>
      <c r="JQ17" s="60"/>
      <c r="JR17" s="60"/>
      <c r="JS17" s="60"/>
      <c r="JT17" s="60"/>
      <c r="JU17" s="60"/>
      <c r="JV17" s="60"/>
      <c r="JW17" s="60"/>
      <c r="JX17" s="60"/>
      <c r="JY17" s="60"/>
      <c r="JZ17" s="60"/>
      <c r="KA17" s="60"/>
      <c r="KB17" s="60"/>
      <c r="KC17" s="60"/>
      <c r="KD17" s="60"/>
      <c r="KE17" s="60"/>
      <c r="KF17" s="60"/>
      <c r="KG17" s="60"/>
      <c r="KH17" s="60"/>
      <c r="KI17" s="60"/>
      <c r="KJ17" s="60"/>
      <c r="KK17" s="60"/>
      <c r="KL17" s="60"/>
      <c r="KM17" s="60"/>
      <c r="KN17" s="60"/>
      <c r="KO17" s="60"/>
      <c r="KP17" s="60"/>
      <c r="KQ17" s="60"/>
      <c r="KR17" s="60"/>
      <c r="KS17" s="60"/>
      <c r="KT17" s="60"/>
      <c r="KU17" s="60"/>
      <c r="KV17" s="60"/>
      <c r="KW17" s="60"/>
      <c r="KX17" s="60"/>
      <c r="KY17" s="60"/>
      <c r="KZ17" s="60"/>
      <c r="LA17" s="60"/>
      <c r="LB17" s="60"/>
      <c r="LC17" s="60"/>
      <c r="LD17" s="60"/>
      <c r="LE17" s="60"/>
      <c r="LF17" s="60"/>
      <c r="LG17" s="60"/>
      <c r="LH17" s="60"/>
      <c r="LI17" s="60"/>
      <c r="LJ17" s="60"/>
      <c r="LK17" s="60"/>
      <c r="LL17" s="60"/>
      <c r="LM17" s="60"/>
      <c r="LN17" s="60"/>
      <c r="LO17" s="60"/>
      <c r="LP17" s="60"/>
      <c r="LQ17" s="60"/>
      <c r="LR17" s="60"/>
      <c r="LS17" s="60"/>
      <c r="LT17" s="60"/>
      <c r="LU17" s="60"/>
      <c r="LV17" s="60"/>
      <c r="LW17" s="60"/>
      <c r="LX17" s="60"/>
      <c r="LY17" s="60"/>
      <c r="LZ17" s="60"/>
      <c r="MA17" s="60"/>
      <c r="MB17" s="60"/>
      <c r="MC17" s="60"/>
      <c r="MD17" s="60"/>
      <c r="ME17" s="60"/>
      <c r="MF17" s="60"/>
      <c r="MG17" s="60"/>
      <c r="MH17" s="60"/>
      <c r="MI17" s="60"/>
      <c r="MJ17" s="60"/>
      <c r="MK17" s="60"/>
      <c r="ML17" s="60"/>
      <c r="MM17" s="60"/>
      <c r="MN17" s="60"/>
      <c r="MO17" s="60"/>
      <c r="MP17" s="60"/>
      <c r="MQ17" s="60"/>
      <c r="MR17" s="60"/>
      <c r="MS17" s="60"/>
      <c r="MT17" s="60"/>
      <c r="MU17" s="60"/>
      <c r="MV17" s="60"/>
      <c r="MW17" s="60"/>
      <c r="MX17" s="60"/>
      <c r="MY17" s="60"/>
      <c r="MZ17" s="60"/>
      <c r="NA17" s="60"/>
      <c r="NB17" s="60"/>
      <c r="NC17" s="60"/>
      <c r="ND17" s="60"/>
      <c r="NE17" s="60"/>
      <c r="NF17" s="60"/>
      <c r="NG17" s="60"/>
      <c r="NH17" s="60"/>
      <c r="NI17" s="60"/>
      <c r="NJ17" s="60"/>
      <c r="NK17" s="60"/>
      <c r="NL17" s="60"/>
      <c r="NM17" s="60"/>
      <c r="NN17" s="60"/>
      <c r="NO17" s="60"/>
      <c r="NP17" s="60"/>
      <c r="NQ17" s="60"/>
      <c r="NR17" s="60"/>
      <c r="NS17" s="60"/>
      <c r="NT17" s="60"/>
      <c r="NU17" s="60"/>
      <c r="NV17" s="60"/>
      <c r="NW17" s="60"/>
      <c r="NX17" s="60"/>
      <c r="NY17" s="60"/>
      <c r="NZ17" s="60"/>
      <c r="OA17" s="60"/>
      <c r="OB17" s="60"/>
      <c r="OC17" s="60"/>
      <c r="OD17" s="60"/>
      <c r="OE17" s="60"/>
      <c r="OF17" s="60"/>
      <c r="OG17" s="60"/>
      <c r="OH17" s="60"/>
      <c r="OI17" s="60"/>
      <c r="OJ17" s="60"/>
      <c r="OK17" s="60"/>
      <c r="OL17" s="60"/>
      <c r="OM17" s="60"/>
      <c r="ON17" s="60"/>
      <c r="OO17" s="60"/>
      <c r="OP17" s="60"/>
      <c r="OQ17" s="60"/>
      <c r="OR17" s="60"/>
      <c r="OS17" s="60"/>
      <c r="OT17" s="60"/>
      <c r="OU17" s="60"/>
      <c r="OV17" s="60"/>
      <c r="OW17" s="60"/>
      <c r="OX17" s="60"/>
      <c r="OY17" s="60"/>
      <c r="OZ17" s="60"/>
      <c r="PA17" s="60"/>
      <c r="PB17" s="60"/>
      <c r="PC17" s="60"/>
      <c r="PD17" s="60"/>
      <c r="PE17" s="60"/>
      <c r="PF17" s="60"/>
      <c r="PG17" s="60"/>
      <c r="PH17" s="60"/>
      <c r="PI17" s="60"/>
      <c r="PJ17" s="60"/>
      <c r="PK17" s="60"/>
      <c r="PL17" s="60"/>
      <c r="PM17" s="60"/>
      <c r="PN17" s="60"/>
      <c r="PO17" s="60"/>
      <c r="PP17" s="60"/>
      <c r="PQ17" s="60"/>
      <c r="PR17" s="60"/>
      <c r="PS17" s="60"/>
      <c r="PT17" s="60"/>
      <c r="PU17" s="60"/>
      <c r="PV17" s="60"/>
      <c r="PW17" s="60"/>
      <c r="PX17" s="60"/>
      <c r="PY17" s="60"/>
    </row>
    <row r="18" spans="1:441" ht="14.4" customHeight="1" x14ac:dyDescent="0.3">
      <c r="A18" s="12" t="s">
        <v>372</v>
      </c>
      <c r="B18" s="192">
        <v>3977886.2999999858</v>
      </c>
      <c r="C18" s="261">
        <f>'cit 12-2024'!B87</f>
        <v>8031649.2199999904</v>
      </c>
      <c r="D18" s="61">
        <f>'cit 12-2024'!B156</f>
        <v>7955846.1799999904</v>
      </c>
      <c r="E18" s="61">
        <f t="shared" si="6"/>
        <v>4053689.3399999868</v>
      </c>
      <c r="F18" s="37"/>
      <c r="G18" s="61">
        <v>755798.39000000013</v>
      </c>
      <c r="H18" s="61">
        <f t="shared" si="0"/>
        <v>1526013.35</v>
      </c>
      <c r="I18" s="61">
        <f t="shared" si="0"/>
        <v>1511610.77</v>
      </c>
      <c r="J18" s="61">
        <f t="shared" si="1"/>
        <v>770200.9700000002</v>
      </c>
      <c r="K18" s="60"/>
      <c r="M18" s="60"/>
      <c r="N18" s="60"/>
      <c r="O18" s="60"/>
      <c r="P18" s="60"/>
      <c r="Q18" s="60"/>
      <c r="R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  <c r="IX18" s="60"/>
      <c r="IY18" s="60"/>
      <c r="IZ18" s="60"/>
      <c r="JA18" s="60"/>
      <c r="JB18" s="60"/>
      <c r="JC18" s="60"/>
      <c r="JD18" s="60"/>
      <c r="JE18" s="60"/>
      <c r="JF18" s="60"/>
      <c r="JG18" s="60"/>
      <c r="JH18" s="60"/>
      <c r="JI18" s="60"/>
      <c r="JJ18" s="60"/>
      <c r="JK18" s="60"/>
      <c r="JL18" s="60"/>
      <c r="JM18" s="60"/>
      <c r="JN18" s="60"/>
      <c r="JO18" s="60"/>
      <c r="JP18" s="60"/>
      <c r="JQ18" s="60"/>
      <c r="JR18" s="60"/>
      <c r="JS18" s="60"/>
      <c r="JT18" s="60"/>
      <c r="JU18" s="60"/>
      <c r="JV18" s="60"/>
      <c r="JW18" s="60"/>
      <c r="JX18" s="60"/>
      <c r="JY18" s="60"/>
      <c r="JZ18" s="60"/>
      <c r="KA18" s="60"/>
      <c r="KB18" s="60"/>
      <c r="KC18" s="60"/>
      <c r="KD18" s="60"/>
      <c r="KE18" s="60"/>
      <c r="KF18" s="60"/>
      <c r="KG18" s="60"/>
      <c r="KH18" s="60"/>
      <c r="KI18" s="60"/>
      <c r="KJ18" s="60"/>
      <c r="KK18" s="60"/>
      <c r="KL18" s="60"/>
      <c r="KM18" s="60"/>
      <c r="KN18" s="60"/>
      <c r="KO18" s="60"/>
      <c r="KP18" s="60"/>
      <c r="KQ18" s="60"/>
      <c r="KR18" s="60"/>
      <c r="KS18" s="60"/>
      <c r="KT18" s="60"/>
      <c r="KU18" s="60"/>
      <c r="KV18" s="60"/>
      <c r="KW18" s="60"/>
      <c r="KX18" s="60"/>
      <c r="KY18" s="60"/>
      <c r="KZ18" s="60"/>
      <c r="LA18" s="60"/>
      <c r="LB18" s="60"/>
      <c r="LC18" s="60"/>
      <c r="LD18" s="60"/>
      <c r="LE18" s="60"/>
      <c r="LF18" s="60"/>
      <c r="LG18" s="60"/>
      <c r="LH18" s="60"/>
      <c r="LI18" s="60"/>
      <c r="LJ18" s="60"/>
      <c r="LK18" s="60"/>
      <c r="LL18" s="60"/>
      <c r="LM18" s="60"/>
      <c r="LN18" s="60"/>
      <c r="LO18" s="60"/>
      <c r="LP18" s="60"/>
      <c r="LQ18" s="60"/>
      <c r="LR18" s="60"/>
      <c r="LS18" s="60"/>
      <c r="LT18" s="60"/>
      <c r="LU18" s="60"/>
      <c r="LV18" s="60"/>
      <c r="LW18" s="60"/>
      <c r="LX18" s="60"/>
      <c r="LY18" s="60"/>
      <c r="LZ18" s="60"/>
      <c r="MA18" s="60"/>
      <c r="MB18" s="60"/>
      <c r="MC18" s="60"/>
      <c r="MD18" s="60"/>
      <c r="ME18" s="60"/>
      <c r="MF18" s="60"/>
      <c r="MG18" s="60"/>
      <c r="MH18" s="60"/>
      <c r="MI18" s="60"/>
      <c r="MJ18" s="60"/>
      <c r="MK18" s="60"/>
      <c r="ML18" s="60"/>
      <c r="MM18" s="60"/>
      <c r="MN18" s="60"/>
      <c r="MO18" s="60"/>
      <c r="MP18" s="60"/>
      <c r="MQ18" s="60"/>
      <c r="MR18" s="60"/>
      <c r="MS18" s="60"/>
      <c r="MT18" s="60"/>
      <c r="MU18" s="60"/>
      <c r="MV18" s="60"/>
      <c r="MW18" s="60"/>
      <c r="MX18" s="60"/>
      <c r="MY18" s="60"/>
      <c r="MZ18" s="60"/>
      <c r="NA18" s="60"/>
      <c r="NB18" s="60"/>
      <c r="NC18" s="60"/>
      <c r="ND18" s="60"/>
      <c r="NE18" s="60"/>
      <c r="NF18" s="60"/>
      <c r="NG18" s="60"/>
      <c r="NH18" s="60"/>
      <c r="NI18" s="60"/>
      <c r="NJ18" s="60"/>
      <c r="NK18" s="60"/>
      <c r="NL18" s="60"/>
      <c r="NM18" s="60"/>
      <c r="NN18" s="60"/>
      <c r="NO18" s="60"/>
      <c r="NP18" s="60"/>
      <c r="NQ18" s="60"/>
      <c r="NR18" s="60"/>
      <c r="NS18" s="60"/>
      <c r="NT18" s="60"/>
      <c r="NU18" s="60"/>
      <c r="NV18" s="60"/>
      <c r="NW18" s="60"/>
      <c r="NX18" s="60"/>
      <c r="NY18" s="60"/>
      <c r="NZ18" s="60"/>
      <c r="OA18" s="60"/>
      <c r="OB18" s="60"/>
      <c r="OC18" s="60"/>
      <c r="OD18" s="60"/>
      <c r="OE18" s="60"/>
      <c r="OF18" s="60"/>
      <c r="OG18" s="60"/>
      <c r="OH18" s="60"/>
      <c r="OI18" s="60"/>
      <c r="OJ18" s="60"/>
      <c r="OK18" s="60"/>
      <c r="OL18" s="60"/>
      <c r="OM18" s="60"/>
      <c r="ON18" s="60"/>
      <c r="OO18" s="60"/>
      <c r="OP18" s="60"/>
      <c r="OQ18" s="60"/>
      <c r="OR18" s="60"/>
      <c r="OS18" s="60"/>
      <c r="OT18" s="60"/>
      <c r="OU18" s="60"/>
      <c r="OV18" s="60"/>
      <c r="OW18" s="60"/>
      <c r="OX18" s="60"/>
      <c r="OY18" s="60"/>
      <c r="OZ18" s="60"/>
      <c r="PA18" s="60"/>
      <c r="PB18" s="60"/>
      <c r="PC18" s="60"/>
      <c r="PD18" s="60"/>
      <c r="PE18" s="60"/>
      <c r="PF18" s="60"/>
      <c r="PG18" s="60"/>
      <c r="PH18" s="60"/>
      <c r="PI18" s="60"/>
      <c r="PJ18" s="60"/>
      <c r="PK18" s="60"/>
      <c r="PL18" s="60"/>
      <c r="PM18" s="60"/>
      <c r="PN18" s="60"/>
      <c r="PO18" s="60"/>
      <c r="PP18" s="60"/>
      <c r="PQ18" s="60"/>
      <c r="PR18" s="60"/>
      <c r="PS18" s="60"/>
      <c r="PT18" s="60"/>
      <c r="PU18" s="60"/>
      <c r="PV18" s="60"/>
      <c r="PW18" s="60"/>
      <c r="PX18" s="60"/>
      <c r="PY18" s="60"/>
    </row>
    <row r="19" spans="1:441" ht="14.4" customHeight="1" x14ac:dyDescent="0.3">
      <c r="A19" s="12" t="s">
        <v>373</v>
      </c>
      <c r="B19" s="192">
        <v>0</v>
      </c>
      <c r="C19" s="261">
        <f>'cit 12-2024'!B88</f>
        <v>3867181.39</v>
      </c>
      <c r="D19" s="61">
        <f>'cit 12-2024'!B157</f>
        <v>3867181.39</v>
      </c>
      <c r="E19" s="61">
        <f t="shared" si="6"/>
        <v>0</v>
      </c>
      <c r="F19" s="37"/>
      <c r="G19" s="61">
        <v>0</v>
      </c>
      <c r="H19" s="61">
        <f t="shared" si="0"/>
        <v>734764.46</v>
      </c>
      <c r="I19" s="61">
        <f t="shared" si="0"/>
        <v>734764.46</v>
      </c>
      <c r="J19" s="61">
        <f t="shared" si="1"/>
        <v>0</v>
      </c>
      <c r="K19" s="60"/>
      <c r="M19" s="60"/>
      <c r="N19" s="60"/>
      <c r="O19" s="60"/>
      <c r="P19" s="60"/>
      <c r="Q19" s="60"/>
      <c r="R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  <c r="IX19" s="60"/>
      <c r="IY19" s="60"/>
      <c r="IZ19" s="60"/>
      <c r="JA19" s="60"/>
      <c r="JB19" s="60"/>
      <c r="JC19" s="60"/>
      <c r="JD19" s="60"/>
      <c r="JE19" s="60"/>
      <c r="JF19" s="60"/>
      <c r="JG19" s="60"/>
      <c r="JH19" s="60"/>
      <c r="JI19" s="60"/>
      <c r="JJ19" s="60"/>
      <c r="JK19" s="60"/>
      <c r="JL19" s="60"/>
      <c r="JM19" s="60"/>
      <c r="JN19" s="60"/>
      <c r="JO19" s="60"/>
      <c r="JP19" s="60"/>
      <c r="JQ19" s="60"/>
      <c r="JR19" s="60"/>
      <c r="JS19" s="60"/>
      <c r="JT19" s="60"/>
      <c r="JU19" s="60"/>
      <c r="JV19" s="60"/>
      <c r="JW19" s="60"/>
      <c r="JX19" s="60"/>
      <c r="JY19" s="60"/>
      <c r="JZ19" s="60"/>
      <c r="KA19" s="60"/>
      <c r="KB19" s="60"/>
      <c r="KC19" s="60"/>
      <c r="KD19" s="60"/>
      <c r="KE19" s="60"/>
      <c r="KF19" s="60"/>
      <c r="KG19" s="60"/>
      <c r="KH19" s="60"/>
      <c r="KI19" s="60"/>
      <c r="KJ19" s="60"/>
      <c r="KK19" s="60"/>
      <c r="KL19" s="60"/>
      <c r="KM19" s="60"/>
      <c r="KN19" s="60"/>
      <c r="KO19" s="60"/>
      <c r="KP19" s="60"/>
      <c r="KQ19" s="60"/>
      <c r="KR19" s="60"/>
      <c r="KS19" s="60"/>
      <c r="KT19" s="60"/>
      <c r="KU19" s="60"/>
      <c r="KV19" s="60"/>
      <c r="KW19" s="60"/>
      <c r="KX19" s="60"/>
      <c r="KY19" s="60"/>
      <c r="KZ19" s="60"/>
      <c r="LA19" s="60"/>
      <c r="LB19" s="60"/>
      <c r="LC19" s="60"/>
      <c r="LD19" s="60"/>
      <c r="LE19" s="60"/>
      <c r="LF19" s="60"/>
      <c r="LG19" s="60"/>
      <c r="LH19" s="60"/>
      <c r="LI19" s="60"/>
      <c r="LJ19" s="60"/>
      <c r="LK19" s="60"/>
      <c r="LL19" s="60"/>
      <c r="LM19" s="60"/>
      <c r="LN19" s="60"/>
      <c r="LO19" s="60"/>
      <c r="LP19" s="60"/>
      <c r="LQ19" s="60"/>
      <c r="LR19" s="60"/>
      <c r="LS19" s="60"/>
      <c r="LT19" s="60"/>
      <c r="LU19" s="60"/>
      <c r="LV19" s="60"/>
      <c r="LW19" s="60"/>
      <c r="LX19" s="60"/>
      <c r="LY19" s="60"/>
      <c r="LZ19" s="60"/>
      <c r="MA19" s="60"/>
      <c r="MB19" s="60"/>
      <c r="MC19" s="60"/>
      <c r="MD19" s="60"/>
      <c r="ME19" s="60"/>
      <c r="MF19" s="60"/>
      <c r="MG19" s="60"/>
      <c r="MH19" s="60"/>
      <c r="MI19" s="60"/>
      <c r="MJ19" s="60"/>
      <c r="MK19" s="60"/>
      <c r="ML19" s="60"/>
      <c r="MM19" s="60"/>
      <c r="MN19" s="60"/>
      <c r="MO19" s="60"/>
      <c r="MP19" s="60"/>
      <c r="MQ19" s="60"/>
      <c r="MR19" s="60"/>
      <c r="MS19" s="60"/>
      <c r="MT19" s="60"/>
      <c r="MU19" s="60"/>
      <c r="MV19" s="60"/>
      <c r="MW19" s="60"/>
      <c r="MX19" s="60"/>
      <c r="MY19" s="60"/>
      <c r="MZ19" s="60"/>
      <c r="NA19" s="60"/>
      <c r="NB19" s="60"/>
      <c r="NC19" s="60"/>
      <c r="ND19" s="60"/>
      <c r="NE19" s="60"/>
      <c r="NF19" s="60"/>
      <c r="NG19" s="60"/>
      <c r="NH19" s="60"/>
      <c r="NI19" s="60"/>
      <c r="NJ19" s="60"/>
      <c r="NK19" s="60"/>
      <c r="NL19" s="60"/>
      <c r="NM19" s="60"/>
      <c r="NN19" s="60"/>
      <c r="NO19" s="60"/>
      <c r="NP19" s="60"/>
      <c r="NQ19" s="60"/>
      <c r="NR19" s="60"/>
      <c r="NS19" s="60"/>
      <c r="NT19" s="60"/>
      <c r="NU19" s="60"/>
      <c r="NV19" s="60"/>
      <c r="NW19" s="60"/>
      <c r="NX19" s="60"/>
      <c r="NY19" s="60"/>
      <c r="NZ19" s="60"/>
      <c r="OA19" s="60"/>
      <c r="OB19" s="60"/>
      <c r="OC19" s="60"/>
      <c r="OD19" s="60"/>
      <c r="OE19" s="60"/>
      <c r="OF19" s="60"/>
      <c r="OG19" s="60"/>
      <c r="OH19" s="60"/>
      <c r="OI19" s="60"/>
      <c r="OJ19" s="60"/>
      <c r="OK19" s="60"/>
      <c r="OL19" s="60"/>
      <c r="OM19" s="60"/>
      <c r="ON19" s="60"/>
      <c r="OO19" s="60"/>
      <c r="OP19" s="60"/>
      <c r="OQ19" s="60"/>
      <c r="OR19" s="60"/>
      <c r="OS19" s="60"/>
      <c r="OT19" s="60"/>
      <c r="OU19" s="60"/>
      <c r="OV19" s="60"/>
      <c r="OW19" s="60"/>
      <c r="OX19" s="60"/>
      <c r="OY19" s="60"/>
      <c r="OZ19" s="60"/>
      <c r="PA19" s="60"/>
      <c r="PB19" s="60"/>
      <c r="PC19" s="60"/>
      <c r="PD19" s="60"/>
      <c r="PE19" s="60"/>
      <c r="PF19" s="60"/>
      <c r="PG19" s="60"/>
      <c r="PH19" s="60"/>
      <c r="PI19" s="60"/>
      <c r="PJ19" s="60"/>
      <c r="PK19" s="60"/>
      <c r="PL19" s="60"/>
      <c r="PM19" s="60"/>
      <c r="PN19" s="60"/>
      <c r="PO19" s="60"/>
      <c r="PP19" s="60"/>
      <c r="PQ19" s="60"/>
      <c r="PR19" s="60"/>
      <c r="PS19" s="60"/>
      <c r="PT19" s="60"/>
      <c r="PU19" s="60"/>
      <c r="PV19" s="60"/>
      <c r="PW19" s="60"/>
      <c r="PX19" s="60"/>
      <c r="PY19" s="60"/>
    </row>
    <row r="20" spans="1:441" ht="21.6" customHeight="1" x14ac:dyDescent="0.3">
      <c r="A20" s="183" t="s">
        <v>374</v>
      </c>
      <c r="B20" s="190">
        <v>37522455</v>
      </c>
      <c r="C20" s="217">
        <f>C21</f>
        <v>5143.3599999999997</v>
      </c>
      <c r="D20" s="217">
        <f t="shared" ref="D20:E20" si="9">D21</f>
        <v>19719188.93</v>
      </c>
      <c r="E20" s="217">
        <f t="shared" si="9"/>
        <v>17808409.43</v>
      </c>
      <c r="F20" s="37"/>
      <c r="G20" s="217">
        <v>7129266.46</v>
      </c>
      <c r="H20" s="217">
        <f t="shared" si="0"/>
        <v>977.24</v>
      </c>
      <c r="I20" s="217">
        <f t="shared" si="0"/>
        <v>3746645.9</v>
      </c>
      <c r="J20" s="217">
        <f t="shared" si="1"/>
        <v>3383597.8000000003</v>
      </c>
      <c r="K20" s="60"/>
      <c r="L20" s="66" t="s">
        <v>463</v>
      </c>
      <c r="M20" s="217" t="s">
        <v>480</v>
      </c>
      <c r="N20" s="217">
        <v>7129266.4500000002</v>
      </c>
      <c r="O20" s="217">
        <f>H20</f>
        <v>977.24</v>
      </c>
      <c r="P20" s="217">
        <f>I20</f>
        <v>3746645.9</v>
      </c>
      <c r="Q20" s="218">
        <f t="shared" si="2"/>
        <v>3383597.7900000005</v>
      </c>
      <c r="R20" s="217">
        <v>3383597.7900000005</v>
      </c>
      <c r="S20" s="101" t="s">
        <v>58</v>
      </c>
      <c r="T20" s="61" t="s">
        <v>490</v>
      </c>
      <c r="U20" s="240" t="str">
        <f>IF(W20&gt;0,40,IF(W20&lt;0,50,""))</f>
        <v/>
      </c>
      <c r="V20" s="241" t="str">
        <f>IF(W20&gt;0,W20,IF(W20&lt;0,-W20,""))</f>
        <v/>
      </c>
      <c r="W20" s="242">
        <f>Q20-R20</f>
        <v>0</v>
      </c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  <c r="IX20" s="60"/>
      <c r="IY20" s="60"/>
      <c r="IZ20" s="60"/>
      <c r="JA20" s="60"/>
      <c r="JB20" s="60"/>
      <c r="JC20" s="60"/>
      <c r="JD20" s="60"/>
      <c r="JE20" s="60"/>
      <c r="JF20" s="60"/>
      <c r="JG20" s="60"/>
      <c r="JH20" s="60"/>
      <c r="JI20" s="60"/>
      <c r="JJ20" s="60"/>
      <c r="JK20" s="60"/>
      <c r="JL20" s="60"/>
      <c r="JM20" s="60"/>
      <c r="JN20" s="60"/>
      <c r="JO20" s="60"/>
      <c r="JP20" s="60"/>
      <c r="JQ20" s="60"/>
      <c r="JR20" s="60"/>
      <c r="JS20" s="60"/>
      <c r="JT20" s="60"/>
      <c r="JU20" s="60"/>
      <c r="JV20" s="60"/>
      <c r="JW20" s="60"/>
      <c r="JX20" s="60"/>
      <c r="JY20" s="60"/>
      <c r="JZ20" s="60"/>
      <c r="KA20" s="60"/>
      <c r="KB20" s="60"/>
      <c r="KC20" s="60"/>
      <c r="KD20" s="60"/>
      <c r="KE20" s="60"/>
      <c r="KF20" s="60"/>
      <c r="KG20" s="60"/>
      <c r="KH20" s="60"/>
      <c r="KI20" s="60"/>
      <c r="KJ20" s="60"/>
      <c r="KK20" s="60"/>
      <c r="KL20" s="60"/>
      <c r="KM20" s="60"/>
      <c r="KN20" s="60"/>
      <c r="KO20" s="60"/>
      <c r="KP20" s="60"/>
      <c r="KQ20" s="60"/>
      <c r="KR20" s="60"/>
      <c r="KS20" s="60"/>
      <c r="KT20" s="60"/>
      <c r="KU20" s="60"/>
      <c r="KV20" s="60"/>
      <c r="KW20" s="60"/>
      <c r="KX20" s="60"/>
      <c r="KY20" s="60"/>
      <c r="KZ20" s="60"/>
      <c r="LA20" s="60"/>
      <c r="LB20" s="60"/>
      <c r="LC20" s="60"/>
      <c r="LD20" s="60"/>
      <c r="LE20" s="60"/>
      <c r="LF20" s="60"/>
      <c r="LG20" s="60"/>
      <c r="LH20" s="60"/>
      <c r="LI20" s="60"/>
      <c r="LJ20" s="60"/>
      <c r="LK20" s="60"/>
      <c r="LL20" s="60"/>
      <c r="LM20" s="60"/>
      <c r="LN20" s="60"/>
      <c r="LO20" s="60"/>
      <c r="LP20" s="60"/>
      <c r="LQ20" s="60"/>
      <c r="LR20" s="60"/>
      <c r="LS20" s="60"/>
      <c r="LT20" s="60"/>
      <c r="LU20" s="60"/>
      <c r="LV20" s="60"/>
      <c r="LW20" s="60"/>
      <c r="LX20" s="60"/>
      <c r="LY20" s="60"/>
      <c r="LZ20" s="60"/>
      <c r="MA20" s="60"/>
      <c r="MB20" s="60"/>
      <c r="MC20" s="60"/>
      <c r="MD20" s="60"/>
      <c r="ME20" s="60"/>
      <c r="MF20" s="60"/>
      <c r="MG20" s="60"/>
      <c r="MH20" s="60"/>
      <c r="MI20" s="60"/>
      <c r="MJ20" s="60"/>
      <c r="MK20" s="60"/>
      <c r="ML20" s="60"/>
      <c r="MM20" s="60"/>
      <c r="MN20" s="60"/>
      <c r="MO20" s="60"/>
      <c r="MP20" s="60"/>
      <c r="MQ20" s="60"/>
      <c r="MR20" s="60"/>
      <c r="MS20" s="60"/>
      <c r="MT20" s="60"/>
      <c r="MU20" s="60"/>
      <c r="MV20" s="60"/>
      <c r="MW20" s="60"/>
      <c r="MX20" s="60"/>
      <c r="MY20" s="60"/>
      <c r="MZ20" s="60"/>
      <c r="NA20" s="60"/>
      <c r="NB20" s="60"/>
      <c r="NC20" s="60"/>
      <c r="ND20" s="60"/>
      <c r="NE20" s="60"/>
      <c r="NF20" s="60"/>
      <c r="NG20" s="60"/>
      <c r="NH20" s="60"/>
      <c r="NI20" s="60"/>
      <c r="NJ20" s="60"/>
      <c r="NK20" s="60"/>
      <c r="NL20" s="60"/>
      <c r="NM20" s="60"/>
      <c r="NN20" s="60"/>
      <c r="NO20" s="60"/>
      <c r="NP20" s="60"/>
      <c r="NQ20" s="60"/>
      <c r="NR20" s="60"/>
      <c r="NS20" s="60"/>
      <c r="NT20" s="60"/>
      <c r="NU20" s="60"/>
      <c r="NV20" s="60"/>
      <c r="NW20" s="60"/>
      <c r="NX20" s="60"/>
      <c r="NY20" s="60"/>
      <c r="NZ20" s="60"/>
      <c r="OA20" s="60"/>
      <c r="OB20" s="60"/>
      <c r="OC20" s="60"/>
      <c r="OD20" s="60"/>
      <c r="OE20" s="60"/>
      <c r="OF20" s="60"/>
      <c r="OG20" s="60"/>
      <c r="OH20" s="60"/>
      <c r="OI20" s="60"/>
      <c r="OJ20" s="60"/>
      <c r="OK20" s="60"/>
      <c r="OL20" s="60"/>
      <c r="OM20" s="60"/>
      <c r="ON20" s="60"/>
      <c r="OO20" s="60"/>
      <c r="OP20" s="60"/>
      <c r="OQ20" s="60"/>
      <c r="OR20" s="60"/>
      <c r="OS20" s="60"/>
      <c r="OT20" s="60"/>
      <c r="OU20" s="60"/>
      <c r="OV20" s="60"/>
      <c r="OW20" s="60"/>
      <c r="OX20" s="60"/>
      <c r="OY20" s="60"/>
      <c r="OZ20" s="60"/>
      <c r="PA20" s="60"/>
      <c r="PB20" s="60"/>
      <c r="PC20" s="60"/>
      <c r="PD20" s="60"/>
      <c r="PE20" s="60"/>
      <c r="PF20" s="60"/>
      <c r="PG20" s="60"/>
      <c r="PH20" s="60"/>
      <c r="PI20" s="60"/>
      <c r="PJ20" s="60"/>
      <c r="PK20" s="60"/>
      <c r="PL20" s="60"/>
      <c r="PM20" s="60"/>
      <c r="PN20" s="60"/>
      <c r="PO20" s="60"/>
      <c r="PP20" s="60"/>
      <c r="PQ20" s="60"/>
      <c r="PR20" s="60"/>
      <c r="PS20" s="60"/>
      <c r="PT20" s="60"/>
      <c r="PU20" s="60"/>
      <c r="PV20" s="60"/>
      <c r="PW20" s="60"/>
      <c r="PX20" s="60"/>
      <c r="PY20" s="60"/>
    </row>
    <row r="21" spans="1:441" ht="14.4" customHeight="1" x14ac:dyDescent="0.3">
      <c r="A21" s="12" t="s">
        <v>435</v>
      </c>
      <c r="B21" s="192">
        <v>37522455</v>
      </c>
      <c r="C21" s="261">
        <f>'cit 12-2024'!J67</f>
        <v>5143.3599999999997</v>
      </c>
      <c r="D21" s="61">
        <f>'cit 12-2024'!J73+'cit 12-2024'!J70+19715769.89</f>
        <v>19719188.93</v>
      </c>
      <c r="E21" s="61">
        <f t="shared" si="6"/>
        <v>17808409.43</v>
      </c>
      <c r="F21" s="37"/>
      <c r="G21" s="61">
        <v>7129266.46</v>
      </c>
      <c r="H21" s="61">
        <f t="shared" si="0"/>
        <v>977.24</v>
      </c>
      <c r="I21" s="61">
        <f t="shared" si="0"/>
        <v>3746645.9</v>
      </c>
      <c r="J21" s="61">
        <f t="shared" si="1"/>
        <v>3383597.8000000003</v>
      </c>
      <c r="K21" s="60"/>
      <c r="M21" s="60"/>
      <c r="N21" s="60"/>
      <c r="O21" s="60"/>
      <c r="P21" s="60"/>
      <c r="Q21" s="60"/>
      <c r="R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  <c r="IX21" s="60"/>
      <c r="IY21" s="60"/>
      <c r="IZ21" s="60"/>
      <c r="JA21" s="60"/>
      <c r="JB21" s="60"/>
      <c r="JC21" s="60"/>
      <c r="JD21" s="60"/>
      <c r="JE21" s="60"/>
      <c r="JF21" s="60"/>
      <c r="JG21" s="60"/>
      <c r="JH21" s="60"/>
      <c r="JI21" s="60"/>
      <c r="JJ21" s="60"/>
      <c r="JK21" s="60"/>
      <c r="JL21" s="60"/>
      <c r="JM21" s="60"/>
      <c r="JN21" s="60"/>
      <c r="JO21" s="60"/>
      <c r="JP21" s="60"/>
      <c r="JQ21" s="60"/>
      <c r="JR21" s="60"/>
      <c r="JS21" s="60"/>
      <c r="JT21" s="60"/>
      <c r="JU21" s="60"/>
      <c r="JV21" s="60"/>
      <c r="JW21" s="60"/>
      <c r="JX21" s="60"/>
      <c r="JY21" s="60"/>
      <c r="JZ21" s="60"/>
      <c r="KA21" s="60"/>
      <c r="KB21" s="60"/>
      <c r="KC21" s="60"/>
      <c r="KD21" s="60"/>
      <c r="KE21" s="60"/>
      <c r="KF21" s="60"/>
      <c r="KG21" s="60"/>
      <c r="KH21" s="60"/>
      <c r="KI21" s="60"/>
      <c r="KJ21" s="60"/>
      <c r="KK21" s="60"/>
      <c r="KL21" s="60"/>
      <c r="KM21" s="60"/>
      <c r="KN21" s="60"/>
      <c r="KO21" s="60"/>
      <c r="KP21" s="60"/>
      <c r="KQ21" s="60"/>
      <c r="KR21" s="60"/>
      <c r="KS21" s="60"/>
      <c r="KT21" s="60"/>
      <c r="KU21" s="60"/>
      <c r="KV21" s="60"/>
      <c r="KW21" s="60"/>
      <c r="KX21" s="60"/>
      <c r="KY21" s="60"/>
      <c r="KZ21" s="60"/>
      <c r="LA21" s="60"/>
      <c r="LB21" s="60"/>
      <c r="LC21" s="60"/>
      <c r="LD21" s="60"/>
      <c r="LE21" s="60"/>
      <c r="LF21" s="60"/>
      <c r="LG21" s="60"/>
      <c r="LH21" s="60"/>
      <c r="LI21" s="60"/>
      <c r="LJ21" s="60"/>
      <c r="LK21" s="60"/>
      <c r="LL21" s="60"/>
      <c r="LM21" s="60"/>
      <c r="LN21" s="60"/>
      <c r="LO21" s="60"/>
      <c r="LP21" s="60"/>
      <c r="LQ21" s="60"/>
      <c r="LR21" s="60"/>
      <c r="LS21" s="60"/>
      <c r="LT21" s="60"/>
      <c r="LU21" s="60"/>
      <c r="LV21" s="60"/>
      <c r="LW21" s="60"/>
      <c r="LX21" s="60"/>
      <c r="LY21" s="60"/>
      <c r="LZ21" s="60"/>
      <c r="MA21" s="60"/>
      <c r="MB21" s="60"/>
      <c r="MC21" s="60"/>
      <c r="MD21" s="60"/>
      <c r="ME21" s="60"/>
      <c r="MF21" s="60"/>
      <c r="MG21" s="60"/>
      <c r="MH21" s="60"/>
      <c r="MI21" s="60"/>
      <c r="MJ21" s="60"/>
      <c r="MK21" s="60"/>
      <c r="ML21" s="60"/>
      <c r="MM21" s="60"/>
      <c r="MN21" s="60"/>
      <c r="MO21" s="60"/>
      <c r="MP21" s="60"/>
      <c r="MQ21" s="60"/>
      <c r="MR21" s="60"/>
      <c r="MS21" s="60"/>
      <c r="MT21" s="60"/>
      <c r="MU21" s="60"/>
      <c r="MV21" s="60"/>
      <c r="MW21" s="60"/>
      <c r="MX21" s="60"/>
      <c r="MY21" s="60"/>
      <c r="MZ21" s="60"/>
      <c r="NA21" s="60"/>
      <c r="NB21" s="60"/>
      <c r="NC21" s="60"/>
      <c r="ND21" s="60"/>
      <c r="NE21" s="60"/>
      <c r="NF21" s="60"/>
      <c r="NG21" s="60"/>
      <c r="NH21" s="60"/>
      <c r="NI21" s="60"/>
      <c r="NJ21" s="60"/>
      <c r="NK21" s="60"/>
      <c r="NL21" s="60"/>
      <c r="NM21" s="60"/>
      <c r="NN21" s="60"/>
      <c r="NO21" s="60"/>
      <c r="NP21" s="60"/>
      <c r="NQ21" s="60"/>
      <c r="NR21" s="60"/>
      <c r="NS21" s="60"/>
      <c r="NT21" s="60"/>
      <c r="NU21" s="60"/>
      <c r="NV21" s="60"/>
      <c r="NW21" s="60"/>
      <c r="NX21" s="60"/>
      <c r="NY21" s="60"/>
      <c r="NZ21" s="60"/>
      <c r="OA21" s="60"/>
      <c r="OB21" s="60"/>
      <c r="OC21" s="60"/>
      <c r="OD21" s="60"/>
      <c r="OE21" s="60"/>
      <c r="OF21" s="60"/>
      <c r="OG21" s="60"/>
      <c r="OH21" s="60"/>
      <c r="OI21" s="60"/>
      <c r="OJ21" s="60"/>
      <c r="OK21" s="60"/>
      <c r="OL21" s="60"/>
      <c r="OM21" s="60"/>
      <c r="ON21" s="60"/>
      <c r="OO21" s="60"/>
      <c r="OP21" s="60"/>
      <c r="OQ21" s="60"/>
      <c r="OR21" s="60"/>
      <c r="OS21" s="60"/>
      <c r="OT21" s="60"/>
      <c r="OU21" s="60"/>
      <c r="OV21" s="60"/>
      <c r="OW21" s="60"/>
      <c r="OX21" s="60"/>
      <c r="OY21" s="60"/>
      <c r="OZ21" s="60"/>
      <c r="PA21" s="60"/>
      <c r="PB21" s="60"/>
      <c r="PC21" s="60"/>
      <c r="PD21" s="60"/>
      <c r="PE21" s="60"/>
      <c r="PF21" s="60"/>
      <c r="PG21" s="60"/>
      <c r="PH21" s="60"/>
      <c r="PI21" s="60"/>
      <c r="PJ21" s="60"/>
      <c r="PK21" s="60"/>
      <c r="PL21" s="60"/>
      <c r="PM21" s="60"/>
      <c r="PN21" s="60"/>
      <c r="PO21" s="60"/>
      <c r="PP21" s="60"/>
      <c r="PQ21" s="60"/>
      <c r="PR21" s="60"/>
      <c r="PS21" s="60"/>
      <c r="PT21" s="60"/>
      <c r="PU21" s="60"/>
      <c r="PV21" s="60"/>
      <c r="PW21" s="60"/>
      <c r="PX21" s="60"/>
      <c r="PY21" s="60"/>
    </row>
    <row r="22" spans="1:441" ht="22.2" customHeight="1" x14ac:dyDescent="0.3">
      <c r="A22" s="183" t="s">
        <v>375</v>
      </c>
      <c r="B22" s="190">
        <v>247348.88999999996</v>
      </c>
      <c r="C22" s="217">
        <f>SUM(C23:C29)</f>
        <v>4831.8300000002928</v>
      </c>
      <c r="D22" s="217">
        <f t="shared" ref="D22:E22" si="10">SUM(D23:D29)</f>
        <v>101890.4500000002</v>
      </c>
      <c r="E22" s="217">
        <f t="shared" si="10"/>
        <v>150290.27000000005</v>
      </c>
      <c r="F22" s="37"/>
      <c r="G22" s="217">
        <v>46996.320000000007</v>
      </c>
      <c r="H22" s="217">
        <f t="shared" ref="H22:H57" si="11">ROUND(C22*19%,2)</f>
        <v>918.05</v>
      </c>
      <c r="I22" s="217">
        <f t="shared" ref="I22:I57" si="12">ROUND(D22*19%,2)</f>
        <v>19359.189999999999</v>
      </c>
      <c r="J22" s="217">
        <f t="shared" si="1"/>
        <v>28555.180000000011</v>
      </c>
      <c r="K22" s="60"/>
      <c r="L22" s="66" t="s">
        <v>464</v>
      </c>
      <c r="M22" s="217" t="s">
        <v>481</v>
      </c>
      <c r="N22" s="217">
        <v>46996.320000000007</v>
      </c>
      <c r="O22" s="217">
        <f>H22</f>
        <v>918.05</v>
      </c>
      <c r="P22" s="217">
        <f>I22</f>
        <v>19359.189999999999</v>
      </c>
      <c r="Q22" s="218">
        <f t="shared" si="2"/>
        <v>28555.180000000011</v>
      </c>
      <c r="R22" s="217">
        <v>28555.180000000011</v>
      </c>
      <c r="S22" s="101" t="s">
        <v>59</v>
      </c>
      <c r="T22" s="61" t="s">
        <v>481</v>
      </c>
      <c r="U22" s="240" t="str">
        <f>IF(W22&gt;0,40,IF(W22&lt;0,50,""))</f>
        <v/>
      </c>
      <c r="V22" s="241" t="str">
        <f>IF(W22&gt;0,W22,IF(W22&lt;0,-W22,""))</f>
        <v/>
      </c>
      <c r="W22" s="242">
        <f>Q22-R22</f>
        <v>0</v>
      </c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  <c r="LF22" s="60"/>
      <c r="LG22" s="60"/>
      <c r="LH22" s="60"/>
      <c r="LI22" s="60"/>
      <c r="LJ22" s="60"/>
      <c r="LK22" s="60"/>
      <c r="LL22" s="60"/>
      <c r="LM22" s="60"/>
      <c r="LN22" s="60"/>
      <c r="LO22" s="60"/>
      <c r="LP22" s="60"/>
      <c r="LQ22" s="60"/>
      <c r="LR22" s="60"/>
      <c r="LS22" s="60"/>
      <c r="LT22" s="60"/>
      <c r="LU22" s="60"/>
      <c r="LV22" s="60"/>
      <c r="LW22" s="60"/>
      <c r="LX22" s="60"/>
      <c r="LY22" s="60"/>
      <c r="LZ22" s="60"/>
      <c r="MA22" s="60"/>
      <c r="MB22" s="60"/>
      <c r="MC22" s="60"/>
      <c r="MD22" s="60"/>
      <c r="ME22" s="60"/>
      <c r="MF22" s="60"/>
      <c r="MG22" s="60"/>
      <c r="MH22" s="60"/>
      <c r="MI22" s="60"/>
      <c r="MJ22" s="60"/>
      <c r="MK22" s="60"/>
      <c r="ML22" s="60"/>
      <c r="MM22" s="60"/>
      <c r="MN22" s="60"/>
      <c r="MO22" s="60"/>
      <c r="MP22" s="60"/>
      <c r="MQ22" s="60"/>
      <c r="MR22" s="60"/>
      <c r="MS22" s="60"/>
      <c r="MT22" s="60"/>
      <c r="MU22" s="60"/>
      <c r="MV22" s="60"/>
      <c r="MW22" s="60"/>
      <c r="MX22" s="60"/>
      <c r="MY22" s="60"/>
      <c r="MZ22" s="60"/>
      <c r="NA22" s="60"/>
      <c r="NB22" s="60"/>
      <c r="NC22" s="60"/>
      <c r="ND22" s="60"/>
      <c r="NE22" s="60"/>
      <c r="NF22" s="60"/>
      <c r="NG22" s="60"/>
      <c r="NH22" s="60"/>
      <c r="NI22" s="60"/>
      <c r="NJ22" s="60"/>
      <c r="NK22" s="60"/>
      <c r="NL22" s="60"/>
      <c r="NM22" s="60"/>
      <c r="NN22" s="60"/>
      <c r="NO22" s="60"/>
      <c r="NP22" s="60"/>
      <c r="NQ22" s="60"/>
      <c r="NR22" s="60"/>
      <c r="NS22" s="60"/>
      <c r="NT22" s="60"/>
      <c r="NU22" s="60"/>
      <c r="NV22" s="60"/>
      <c r="NW22" s="60"/>
      <c r="NX22" s="60"/>
      <c r="NY22" s="60"/>
      <c r="NZ22" s="60"/>
      <c r="OA22" s="60"/>
      <c r="OB22" s="60"/>
      <c r="OC22" s="60"/>
      <c r="OD22" s="60"/>
      <c r="OE22" s="60"/>
      <c r="OF22" s="60"/>
      <c r="OG22" s="60"/>
      <c r="OH22" s="60"/>
      <c r="OI22" s="60"/>
      <c r="OJ22" s="60"/>
      <c r="OK22" s="60"/>
      <c r="OL22" s="60"/>
      <c r="OM22" s="60"/>
      <c r="ON22" s="60"/>
      <c r="OO22" s="60"/>
      <c r="OP22" s="60"/>
      <c r="OQ22" s="60"/>
      <c r="OR22" s="60"/>
      <c r="OS22" s="60"/>
      <c r="OT22" s="60"/>
      <c r="OU22" s="60"/>
      <c r="OV22" s="60"/>
      <c r="OW22" s="60"/>
      <c r="OX22" s="60"/>
      <c r="OY22" s="60"/>
      <c r="OZ22" s="60"/>
      <c r="PA22" s="60"/>
      <c r="PB22" s="60"/>
      <c r="PC22" s="60"/>
      <c r="PD22" s="60"/>
      <c r="PE22" s="60"/>
      <c r="PF22" s="60"/>
      <c r="PG22" s="60"/>
      <c r="PH22" s="60"/>
      <c r="PI22" s="60"/>
      <c r="PJ22" s="60"/>
      <c r="PK22" s="60"/>
      <c r="PL22" s="60"/>
      <c r="PM22" s="60"/>
      <c r="PN22" s="60"/>
      <c r="PO22" s="60"/>
      <c r="PP22" s="60"/>
      <c r="PQ22" s="60"/>
      <c r="PR22" s="60"/>
      <c r="PS22" s="60"/>
      <c r="PT22" s="60"/>
      <c r="PU22" s="60"/>
      <c r="PV22" s="60"/>
      <c r="PW22" s="60"/>
      <c r="PX22" s="60"/>
      <c r="PY22" s="60"/>
    </row>
    <row r="23" spans="1:441" ht="13.95" customHeight="1" x14ac:dyDescent="0.3">
      <c r="A23" s="12" t="s">
        <v>376</v>
      </c>
      <c r="B23" s="192">
        <v>15887.179999999964</v>
      </c>
      <c r="C23" s="218"/>
      <c r="D23" s="61">
        <f>'cit 12-2024'!B164</f>
        <v>10444.1000000001</v>
      </c>
      <c r="E23" s="61">
        <f t="shared" si="6"/>
        <v>5443.0799999998635</v>
      </c>
      <c r="F23" s="37"/>
      <c r="G23" s="61">
        <v>3018.5699999999997</v>
      </c>
      <c r="H23" s="61">
        <f t="shared" si="11"/>
        <v>0</v>
      </c>
      <c r="I23" s="61">
        <f t="shared" si="12"/>
        <v>1984.38</v>
      </c>
      <c r="J23" s="61">
        <f t="shared" si="1"/>
        <v>1034.1899999999996</v>
      </c>
      <c r="K23" s="60"/>
      <c r="M23" s="60"/>
      <c r="N23" s="60"/>
      <c r="O23" s="60"/>
      <c r="P23" s="60"/>
      <c r="Q23" s="60"/>
      <c r="R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  <c r="LF23" s="60"/>
      <c r="LG23" s="60"/>
      <c r="LH23" s="60"/>
      <c r="LI23" s="60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  <c r="LV23" s="60"/>
      <c r="LW23" s="60"/>
      <c r="LX23" s="60"/>
      <c r="LY23" s="60"/>
      <c r="LZ23" s="60"/>
      <c r="MA23" s="60"/>
      <c r="MB23" s="60"/>
      <c r="MC23" s="60"/>
      <c r="MD23" s="60"/>
      <c r="ME23" s="60"/>
      <c r="MF23" s="60"/>
      <c r="MG23" s="60"/>
      <c r="MH23" s="60"/>
      <c r="MI23" s="60"/>
      <c r="MJ23" s="60"/>
      <c r="MK23" s="60"/>
      <c r="ML23" s="60"/>
      <c r="MM23" s="60"/>
      <c r="MN23" s="60"/>
      <c r="MO23" s="60"/>
      <c r="MP23" s="60"/>
      <c r="MQ23" s="60"/>
      <c r="MR23" s="60"/>
      <c r="MS23" s="60"/>
      <c r="MT23" s="60"/>
      <c r="MU23" s="60"/>
      <c r="MV23" s="60"/>
      <c r="MW23" s="60"/>
      <c r="MX23" s="60"/>
      <c r="MY23" s="60"/>
      <c r="MZ23" s="60"/>
      <c r="NA23" s="60"/>
      <c r="NB23" s="60"/>
      <c r="NC23" s="60"/>
      <c r="ND23" s="60"/>
      <c r="NE23" s="60"/>
      <c r="NF23" s="60"/>
      <c r="NG23" s="60"/>
      <c r="NH23" s="60"/>
      <c r="NI23" s="60"/>
      <c r="NJ23" s="60"/>
      <c r="NK23" s="60"/>
      <c r="NL23" s="60"/>
      <c r="NM23" s="60"/>
      <c r="NN23" s="60"/>
      <c r="NO23" s="60"/>
      <c r="NP23" s="60"/>
      <c r="NQ23" s="60"/>
      <c r="NR23" s="60"/>
      <c r="NS23" s="60"/>
      <c r="NT23" s="60"/>
      <c r="NU23" s="60"/>
      <c r="NV23" s="60"/>
      <c r="NW23" s="60"/>
      <c r="NX23" s="60"/>
      <c r="NY23" s="60"/>
      <c r="NZ23" s="60"/>
      <c r="OA23" s="60"/>
      <c r="OB23" s="60"/>
      <c r="OC23" s="60"/>
      <c r="OD23" s="60"/>
      <c r="OE23" s="60"/>
      <c r="OF23" s="60"/>
      <c r="OG23" s="60"/>
      <c r="OH23" s="60"/>
      <c r="OI23" s="60"/>
      <c r="OJ23" s="60"/>
      <c r="OK23" s="60"/>
      <c r="OL23" s="60"/>
      <c r="OM23" s="60"/>
      <c r="ON23" s="60"/>
      <c r="OO23" s="60"/>
      <c r="OP23" s="60"/>
      <c r="OQ23" s="60"/>
      <c r="OR23" s="60"/>
      <c r="OS23" s="60"/>
      <c r="OT23" s="60"/>
      <c r="OU23" s="60"/>
      <c r="OV23" s="60"/>
      <c r="OW23" s="60"/>
      <c r="OX23" s="60"/>
      <c r="OY23" s="60"/>
      <c r="OZ23" s="60"/>
      <c r="PA23" s="60"/>
      <c r="PB23" s="60"/>
      <c r="PC23" s="60"/>
      <c r="PD23" s="60"/>
      <c r="PE23" s="60"/>
      <c r="PF23" s="60"/>
      <c r="PG23" s="60"/>
      <c r="PH23" s="60"/>
      <c r="PI23" s="60"/>
      <c r="PJ23" s="60"/>
      <c r="PK23" s="60"/>
      <c r="PL23" s="60"/>
      <c r="PM23" s="60"/>
      <c r="PN23" s="60"/>
      <c r="PO23" s="60"/>
      <c r="PP23" s="60"/>
      <c r="PQ23" s="60"/>
      <c r="PR23" s="60"/>
      <c r="PS23" s="60"/>
      <c r="PT23" s="60"/>
      <c r="PU23" s="60"/>
      <c r="PV23" s="60"/>
      <c r="PW23" s="60"/>
      <c r="PX23" s="60"/>
      <c r="PY23" s="60"/>
    </row>
    <row r="24" spans="1:441" ht="13.95" customHeight="1" x14ac:dyDescent="0.3">
      <c r="A24" s="12" t="s">
        <v>377</v>
      </c>
      <c r="B24" s="192">
        <v>45149.749999999985</v>
      </c>
      <c r="C24" s="261">
        <f>'cit 12-2024'!B118+'cit 12-2024'!B119+'cit 12-2024'!B120</f>
        <v>-42908.519999999902</v>
      </c>
      <c r="D24" s="261"/>
      <c r="E24" s="515">
        <f t="shared" si="6"/>
        <v>2241.2300000000832</v>
      </c>
      <c r="F24" s="37"/>
      <c r="G24" s="61">
        <v>8578.4500000000007</v>
      </c>
      <c r="H24" s="61">
        <f t="shared" si="11"/>
        <v>-8152.62</v>
      </c>
      <c r="I24" s="61">
        <f t="shared" si="12"/>
        <v>0</v>
      </c>
      <c r="J24" s="61">
        <f t="shared" si="1"/>
        <v>425.83000000000084</v>
      </c>
      <c r="K24" s="60"/>
      <c r="L24" s="60"/>
      <c r="M24" s="60"/>
      <c r="N24" s="60"/>
      <c r="O24" s="60"/>
      <c r="P24" s="60"/>
      <c r="Q24" s="60"/>
      <c r="R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  <c r="IX24" s="60"/>
      <c r="IY24" s="60"/>
      <c r="IZ24" s="60"/>
      <c r="JA24" s="60"/>
      <c r="JB24" s="60"/>
      <c r="JC24" s="60"/>
      <c r="JD24" s="60"/>
      <c r="JE24" s="60"/>
      <c r="JF24" s="60"/>
      <c r="JG24" s="60"/>
      <c r="JH24" s="60"/>
      <c r="JI24" s="60"/>
      <c r="JJ24" s="60"/>
      <c r="JK24" s="60"/>
      <c r="JL24" s="60"/>
      <c r="JM24" s="60"/>
      <c r="JN24" s="60"/>
      <c r="JO24" s="60"/>
      <c r="JP24" s="60"/>
      <c r="JQ24" s="60"/>
      <c r="JR24" s="60"/>
      <c r="JS24" s="60"/>
      <c r="JT24" s="60"/>
      <c r="JU24" s="60"/>
      <c r="JV24" s="60"/>
      <c r="JW24" s="60"/>
      <c r="JX24" s="60"/>
      <c r="JY24" s="60"/>
      <c r="JZ24" s="60"/>
      <c r="KA24" s="60"/>
      <c r="KB24" s="60"/>
      <c r="KC24" s="60"/>
      <c r="KD24" s="60"/>
      <c r="KE24" s="60"/>
      <c r="KF24" s="60"/>
      <c r="KG24" s="60"/>
      <c r="KH24" s="60"/>
      <c r="KI24" s="60"/>
      <c r="KJ24" s="60"/>
      <c r="KK24" s="60"/>
      <c r="KL24" s="60"/>
      <c r="KM24" s="60"/>
      <c r="KN24" s="60"/>
      <c r="KO24" s="60"/>
      <c r="KP24" s="60"/>
      <c r="KQ24" s="60"/>
      <c r="KR24" s="60"/>
      <c r="KS24" s="60"/>
      <c r="KT24" s="60"/>
      <c r="KU24" s="60"/>
      <c r="KV24" s="60"/>
      <c r="KW24" s="60"/>
      <c r="KX24" s="60"/>
      <c r="KY24" s="60"/>
      <c r="KZ24" s="60"/>
      <c r="LA24" s="60"/>
      <c r="LB24" s="60"/>
      <c r="LC24" s="60"/>
      <c r="LD24" s="60"/>
      <c r="LE24" s="60"/>
      <c r="LF24" s="60"/>
      <c r="LG24" s="60"/>
      <c r="LH24" s="60"/>
      <c r="LI24" s="60"/>
      <c r="LJ24" s="60"/>
      <c r="LK24" s="60"/>
      <c r="LL24" s="60"/>
      <c r="LM24" s="60"/>
      <c r="LN24" s="60"/>
      <c r="LO24" s="60"/>
      <c r="LP24" s="60"/>
      <c r="LQ24" s="60"/>
      <c r="LR24" s="60"/>
      <c r="LS24" s="60"/>
      <c r="LT24" s="60"/>
      <c r="LU24" s="60"/>
      <c r="LV24" s="60"/>
      <c r="LW24" s="60"/>
      <c r="LX24" s="60"/>
      <c r="LY24" s="60"/>
      <c r="LZ24" s="60"/>
      <c r="MA24" s="60"/>
      <c r="MB24" s="60"/>
      <c r="MC24" s="60"/>
      <c r="MD24" s="60"/>
      <c r="ME24" s="60"/>
      <c r="MF24" s="60"/>
      <c r="MG24" s="60"/>
      <c r="MH24" s="60"/>
      <c r="MI24" s="60"/>
      <c r="MJ24" s="60"/>
      <c r="MK24" s="60"/>
      <c r="ML24" s="60"/>
      <c r="MM24" s="60"/>
      <c r="MN24" s="60"/>
      <c r="MO24" s="60"/>
      <c r="MP24" s="60"/>
      <c r="MQ24" s="60"/>
      <c r="MR24" s="60"/>
      <c r="MS24" s="60"/>
      <c r="MT24" s="60"/>
      <c r="MU24" s="60"/>
      <c r="MV24" s="60"/>
      <c r="MW24" s="60"/>
      <c r="MX24" s="60"/>
      <c r="MY24" s="60"/>
      <c r="MZ24" s="60"/>
      <c r="NA24" s="60"/>
      <c r="NB24" s="60"/>
      <c r="NC24" s="60"/>
      <c r="ND24" s="60"/>
      <c r="NE24" s="60"/>
      <c r="NF24" s="60"/>
      <c r="NG24" s="60"/>
      <c r="NH24" s="60"/>
      <c r="NI24" s="60"/>
      <c r="NJ24" s="60"/>
      <c r="NK24" s="60"/>
      <c r="NL24" s="60"/>
      <c r="NM24" s="60"/>
      <c r="NN24" s="60"/>
      <c r="NO24" s="60"/>
      <c r="NP24" s="60"/>
      <c r="NQ24" s="60"/>
      <c r="NR24" s="60"/>
      <c r="NS24" s="60"/>
      <c r="NT24" s="60"/>
      <c r="NU24" s="60"/>
      <c r="NV24" s="60"/>
      <c r="NW24" s="60"/>
      <c r="NX24" s="60"/>
      <c r="NY24" s="60"/>
      <c r="NZ24" s="60"/>
      <c r="OA24" s="60"/>
      <c r="OB24" s="60"/>
      <c r="OC24" s="60"/>
      <c r="OD24" s="60"/>
      <c r="OE24" s="60"/>
      <c r="OF24" s="60"/>
      <c r="OG24" s="60"/>
      <c r="OH24" s="60"/>
      <c r="OI24" s="60"/>
      <c r="OJ24" s="60"/>
      <c r="OK24" s="60"/>
      <c r="OL24" s="60"/>
      <c r="OM24" s="60"/>
      <c r="ON24" s="60"/>
      <c r="OO24" s="60"/>
      <c r="OP24" s="60"/>
      <c r="OQ24" s="60"/>
      <c r="OR24" s="60"/>
      <c r="OS24" s="60"/>
      <c r="OT24" s="60"/>
      <c r="OU24" s="60"/>
      <c r="OV24" s="60"/>
      <c r="OW24" s="60"/>
      <c r="OX24" s="60"/>
      <c r="OY24" s="60"/>
      <c r="OZ24" s="60"/>
      <c r="PA24" s="60"/>
      <c r="PB24" s="60"/>
      <c r="PC24" s="60"/>
      <c r="PD24" s="60"/>
      <c r="PE24" s="60"/>
      <c r="PF24" s="60"/>
      <c r="PG24" s="60"/>
      <c r="PH24" s="60"/>
      <c r="PI24" s="60"/>
      <c r="PJ24" s="60"/>
      <c r="PK24" s="60"/>
      <c r="PL24" s="60"/>
      <c r="PM24" s="60"/>
      <c r="PN24" s="60"/>
      <c r="PO24" s="60"/>
      <c r="PP24" s="60"/>
      <c r="PQ24" s="60"/>
      <c r="PR24" s="60"/>
      <c r="PS24" s="60"/>
      <c r="PT24" s="60"/>
      <c r="PU24" s="60"/>
      <c r="PV24" s="60"/>
      <c r="PW24" s="60"/>
      <c r="PX24" s="60"/>
      <c r="PY24" s="60"/>
    </row>
    <row r="25" spans="1:441" ht="13.95" customHeight="1" x14ac:dyDescent="0.3">
      <c r="A25" s="12" t="s">
        <v>378</v>
      </c>
      <c r="B25" s="192">
        <v>25830.410000000003</v>
      </c>
      <c r="C25" s="61">
        <f>'cit 12-2024'!B130</f>
        <v>8838.1400000001049</v>
      </c>
      <c r="D25" s="261">
        <f>'cit 12-2024'!B137</f>
        <v>25830.410000000105</v>
      </c>
      <c r="E25" s="61">
        <f t="shared" si="6"/>
        <v>8838.14</v>
      </c>
      <c r="F25" s="37"/>
      <c r="G25" s="61">
        <v>4907.7799999999988</v>
      </c>
      <c r="H25" s="61">
        <f t="shared" si="11"/>
        <v>1679.25</v>
      </c>
      <c r="I25" s="61">
        <f t="shared" si="12"/>
        <v>4907.78</v>
      </c>
      <c r="J25" s="61">
        <f t="shared" si="1"/>
        <v>1679.2499999999991</v>
      </c>
      <c r="K25" s="60"/>
      <c r="M25" s="60"/>
      <c r="N25" s="60"/>
      <c r="O25" s="60"/>
      <c r="P25" s="60"/>
      <c r="Q25" s="60"/>
      <c r="R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  <c r="IX25" s="60"/>
      <c r="IY25" s="60"/>
      <c r="IZ25" s="60"/>
      <c r="JA25" s="60"/>
      <c r="JB25" s="60"/>
      <c r="JC25" s="60"/>
      <c r="JD25" s="60"/>
      <c r="JE25" s="60"/>
      <c r="JF25" s="60"/>
      <c r="JG25" s="60"/>
      <c r="JH25" s="60"/>
      <c r="JI25" s="60"/>
      <c r="JJ25" s="60"/>
      <c r="JK25" s="60"/>
      <c r="JL25" s="60"/>
      <c r="JM25" s="60"/>
      <c r="JN25" s="60"/>
      <c r="JO25" s="60"/>
      <c r="JP25" s="60"/>
      <c r="JQ25" s="60"/>
      <c r="JR25" s="60"/>
      <c r="JS25" s="60"/>
      <c r="JT25" s="60"/>
      <c r="JU25" s="60"/>
      <c r="JV25" s="60"/>
      <c r="JW25" s="60"/>
      <c r="JX25" s="60"/>
      <c r="JY25" s="60"/>
      <c r="JZ25" s="60"/>
      <c r="KA25" s="60"/>
      <c r="KB25" s="60"/>
      <c r="KC25" s="60"/>
      <c r="KD25" s="60"/>
      <c r="KE25" s="60"/>
      <c r="KF25" s="60"/>
      <c r="KG25" s="60"/>
      <c r="KH25" s="60"/>
      <c r="KI25" s="60"/>
      <c r="KJ25" s="60"/>
      <c r="KK25" s="60"/>
      <c r="KL25" s="60"/>
      <c r="KM25" s="60"/>
      <c r="KN25" s="60"/>
      <c r="KO25" s="60"/>
      <c r="KP25" s="60"/>
      <c r="KQ25" s="60"/>
      <c r="KR25" s="60"/>
      <c r="KS25" s="60"/>
      <c r="KT25" s="60"/>
      <c r="KU25" s="60"/>
      <c r="KV25" s="60"/>
      <c r="KW25" s="60"/>
      <c r="KX25" s="60"/>
      <c r="KY25" s="60"/>
      <c r="KZ25" s="60"/>
      <c r="LA25" s="60"/>
      <c r="LB25" s="60"/>
      <c r="LC25" s="60"/>
      <c r="LD25" s="60"/>
      <c r="LE25" s="60"/>
      <c r="LF25" s="60"/>
      <c r="LG25" s="60"/>
      <c r="LH25" s="60"/>
      <c r="LI25" s="60"/>
      <c r="LJ25" s="60"/>
      <c r="LK25" s="60"/>
      <c r="LL25" s="60"/>
      <c r="LM25" s="60"/>
      <c r="LN25" s="60"/>
      <c r="LO25" s="60"/>
      <c r="LP25" s="60"/>
      <c r="LQ25" s="60"/>
      <c r="LR25" s="60"/>
      <c r="LS25" s="60"/>
      <c r="LT25" s="60"/>
      <c r="LU25" s="60"/>
      <c r="LV25" s="60"/>
      <c r="LW25" s="60"/>
      <c r="LX25" s="60"/>
      <c r="LY25" s="60"/>
      <c r="LZ25" s="60"/>
      <c r="MA25" s="60"/>
      <c r="MB25" s="60"/>
      <c r="MC25" s="60"/>
      <c r="MD25" s="60"/>
      <c r="ME25" s="60"/>
      <c r="MF25" s="60"/>
      <c r="MG25" s="60"/>
      <c r="MH25" s="60"/>
      <c r="MI25" s="60"/>
      <c r="MJ25" s="60"/>
      <c r="MK25" s="60"/>
      <c r="ML25" s="60"/>
      <c r="MM25" s="60"/>
      <c r="MN25" s="60"/>
      <c r="MO25" s="60"/>
      <c r="MP25" s="60"/>
      <c r="MQ25" s="60"/>
      <c r="MR25" s="60"/>
      <c r="MS25" s="60"/>
      <c r="MT25" s="60"/>
      <c r="MU25" s="60"/>
      <c r="MV25" s="60"/>
      <c r="MW25" s="60"/>
      <c r="MX25" s="60"/>
      <c r="MY25" s="60"/>
      <c r="MZ25" s="60"/>
      <c r="NA25" s="60"/>
      <c r="NB25" s="60"/>
      <c r="NC25" s="60"/>
      <c r="ND25" s="60"/>
      <c r="NE25" s="60"/>
      <c r="NF25" s="60"/>
      <c r="NG25" s="60"/>
      <c r="NH25" s="60"/>
      <c r="NI25" s="60"/>
      <c r="NJ25" s="60"/>
      <c r="NK25" s="60"/>
      <c r="NL25" s="60"/>
      <c r="NM25" s="60"/>
      <c r="NN25" s="60"/>
      <c r="NO25" s="60"/>
      <c r="NP25" s="60"/>
      <c r="NQ25" s="60"/>
      <c r="NR25" s="60"/>
      <c r="NS25" s="60"/>
      <c r="NT25" s="60"/>
      <c r="NU25" s="60"/>
      <c r="NV25" s="60"/>
      <c r="NW25" s="60"/>
      <c r="NX25" s="60"/>
      <c r="NY25" s="60"/>
      <c r="NZ25" s="60"/>
      <c r="OA25" s="60"/>
      <c r="OB25" s="60"/>
      <c r="OC25" s="60"/>
      <c r="OD25" s="60"/>
      <c r="OE25" s="60"/>
      <c r="OF25" s="60"/>
      <c r="OG25" s="60"/>
      <c r="OH25" s="60"/>
      <c r="OI25" s="60"/>
      <c r="OJ25" s="60"/>
      <c r="OK25" s="60"/>
      <c r="OL25" s="60"/>
      <c r="OM25" s="60"/>
      <c r="ON25" s="60"/>
      <c r="OO25" s="60"/>
      <c r="OP25" s="60"/>
      <c r="OQ25" s="60"/>
      <c r="OR25" s="60"/>
      <c r="OS25" s="60"/>
      <c r="OT25" s="60"/>
      <c r="OU25" s="60"/>
      <c r="OV25" s="60"/>
      <c r="OW25" s="60"/>
      <c r="OX25" s="60"/>
      <c r="OY25" s="60"/>
      <c r="OZ25" s="60"/>
      <c r="PA25" s="60"/>
      <c r="PB25" s="60"/>
      <c r="PC25" s="60"/>
      <c r="PD25" s="60"/>
      <c r="PE25" s="60"/>
      <c r="PF25" s="60"/>
      <c r="PG25" s="60"/>
      <c r="PH25" s="60"/>
      <c r="PI25" s="60"/>
      <c r="PJ25" s="60"/>
      <c r="PK25" s="60"/>
      <c r="PL25" s="60"/>
      <c r="PM25" s="60"/>
      <c r="PN25" s="60"/>
      <c r="PO25" s="60"/>
      <c r="PP25" s="60"/>
      <c r="PQ25" s="60"/>
      <c r="PR25" s="60"/>
      <c r="PS25" s="60"/>
      <c r="PT25" s="60"/>
      <c r="PU25" s="60"/>
      <c r="PV25" s="60"/>
      <c r="PW25" s="60"/>
      <c r="PX25" s="60"/>
      <c r="PY25" s="60"/>
    </row>
    <row r="26" spans="1:441" ht="13.95" customHeight="1" x14ac:dyDescent="0.3">
      <c r="A26" s="12" t="s">
        <v>379</v>
      </c>
      <c r="B26" s="192">
        <v>55372.219999999987</v>
      </c>
      <c r="C26" s="61">
        <f>'cit 12-2024'!B126</f>
        <v>4484.9800000000905</v>
      </c>
      <c r="D26" s="61">
        <f>'cit 12-2024'!B138</f>
        <v>55372.219999999994</v>
      </c>
      <c r="E26" s="61">
        <f t="shared" si="6"/>
        <v>4484.9800000000832</v>
      </c>
      <c r="F26" s="37"/>
      <c r="G26" s="61">
        <v>10520.719999999998</v>
      </c>
      <c r="H26" s="61">
        <f t="shared" si="11"/>
        <v>852.15</v>
      </c>
      <c r="I26" s="61">
        <f t="shared" si="12"/>
        <v>10520.72</v>
      </c>
      <c r="J26" s="61">
        <f t="shared" si="1"/>
        <v>852.14999999999782</v>
      </c>
      <c r="K26" s="60"/>
      <c r="L26" s="60"/>
      <c r="M26" s="60"/>
      <c r="N26" s="60"/>
      <c r="O26" s="60"/>
      <c r="P26" s="60"/>
      <c r="Q26" s="60"/>
      <c r="R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  <c r="IX26" s="60"/>
      <c r="IY26" s="60"/>
      <c r="IZ26" s="60"/>
      <c r="JA26" s="60"/>
      <c r="JB26" s="60"/>
      <c r="JC26" s="60"/>
      <c r="JD26" s="60"/>
      <c r="JE26" s="60"/>
      <c r="JF26" s="60"/>
      <c r="JG26" s="60"/>
      <c r="JH26" s="60"/>
      <c r="JI26" s="60"/>
      <c r="JJ26" s="60"/>
      <c r="JK26" s="60"/>
      <c r="JL26" s="60"/>
      <c r="JM26" s="60"/>
      <c r="JN26" s="60"/>
      <c r="JO26" s="60"/>
      <c r="JP26" s="60"/>
      <c r="JQ26" s="60"/>
      <c r="JR26" s="60"/>
      <c r="JS26" s="60"/>
      <c r="JT26" s="60"/>
      <c r="JU26" s="60"/>
      <c r="JV26" s="60"/>
      <c r="JW26" s="60"/>
      <c r="JX26" s="60"/>
      <c r="JY26" s="60"/>
      <c r="JZ26" s="60"/>
      <c r="KA26" s="60"/>
      <c r="KB26" s="60"/>
      <c r="KC26" s="60"/>
      <c r="KD26" s="60"/>
      <c r="KE26" s="60"/>
      <c r="KF26" s="60"/>
      <c r="KG26" s="60"/>
      <c r="KH26" s="60"/>
      <c r="KI26" s="60"/>
      <c r="KJ26" s="60"/>
      <c r="KK26" s="60"/>
      <c r="KL26" s="60"/>
      <c r="KM26" s="60"/>
      <c r="KN26" s="60"/>
      <c r="KO26" s="60"/>
      <c r="KP26" s="60"/>
      <c r="KQ26" s="60"/>
      <c r="KR26" s="60"/>
      <c r="KS26" s="60"/>
      <c r="KT26" s="60"/>
      <c r="KU26" s="60"/>
      <c r="KV26" s="60"/>
      <c r="KW26" s="60"/>
      <c r="KX26" s="60"/>
      <c r="KY26" s="60"/>
      <c r="KZ26" s="60"/>
      <c r="LA26" s="60"/>
      <c r="LB26" s="60"/>
      <c r="LC26" s="60"/>
      <c r="LD26" s="60"/>
      <c r="LE26" s="60"/>
      <c r="LF26" s="60"/>
      <c r="LG26" s="60"/>
      <c r="LH26" s="60"/>
      <c r="LI26" s="60"/>
      <c r="LJ26" s="60"/>
      <c r="LK26" s="60"/>
      <c r="LL26" s="60"/>
      <c r="LM26" s="60"/>
      <c r="LN26" s="60"/>
      <c r="LO26" s="60"/>
      <c r="LP26" s="60"/>
      <c r="LQ26" s="60"/>
      <c r="LR26" s="60"/>
      <c r="LS26" s="60"/>
      <c r="LT26" s="60"/>
      <c r="LU26" s="60"/>
      <c r="LV26" s="60"/>
      <c r="LW26" s="60"/>
      <c r="LX26" s="60"/>
      <c r="LY26" s="60"/>
      <c r="LZ26" s="60"/>
      <c r="MA26" s="60"/>
      <c r="MB26" s="60"/>
      <c r="MC26" s="60"/>
      <c r="MD26" s="60"/>
      <c r="ME26" s="60"/>
      <c r="MF26" s="60"/>
      <c r="MG26" s="60"/>
      <c r="MH26" s="60"/>
      <c r="MI26" s="60"/>
      <c r="MJ26" s="60"/>
      <c r="MK26" s="60"/>
      <c r="ML26" s="60"/>
      <c r="MM26" s="60"/>
      <c r="MN26" s="60"/>
      <c r="MO26" s="60"/>
      <c r="MP26" s="60"/>
      <c r="MQ26" s="60"/>
      <c r="MR26" s="60"/>
      <c r="MS26" s="60"/>
      <c r="MT26" s="60"/>
      <c r="MU26" s="60"/>
      <c r="MV26" s="60"/>
      <c r="MW26" s="60"/>
      <c r="MX26" s="60"/>
      <c r="MY26" s="60"/>
      <c r="MZ26" s="60"/>
      <c r="NA26" s="60"/>
      <c r="NB26" s="60"/>
      <c r="NC26" s="60"/>
      <c r="ND26" s="60"/>
      <c r="NE26" s="60"/>
      <c r="NF26" s="60"/>
      <c r="NG26" s="60"/>
      <c r="NH26" s="60"/>
      <c r="NI26" s="60"/>
      <c r="NJ26" s="60"/>
      <c r="NK26" s="60"/>
      <c r="NL26" s="60"/>
      <c r="NM26" s="60"/>
      <c r="NN26" s="60"/>
      <c r="NO26" s="60"/>
      <c r="NP26" s="60"/>
      <c r="NQ26" s="60"/>
      <c r="NR26" s="60"/>
      <c r="NS26" s="60"/>
      <c r="NT26" s="60"/>
      <c r="NU26" s="60"/>
      <c r="NV26" s="60"/>
      <c r="NW26" s="60"/>
      <c r="NX26" s="60"/>
      <c r="NY26" s="60"/>
      <c r="NZ26" s="60"/>
      <c r="OA26" s="60"/>
      <c r="OB26" s="60"/>
      <c r="OC26" s="60"/>
      <c r="OD26" s="60"/>
      <c r="OE26" s="60"/>
      <c r="OF26" s="60"/>
      <c r="OG26" s="60"/>
      <c r="OH26" s="60"/>
      <c r="OI26" s="60"/>
      <c r="OJ26" s="60"/>
      <c r="OK26" s="60"/>
      <c r="OL26" s="60"/>
      <c r="OM26" s="60"/>
      <c r="ON26" s="60"/>
      <c r="OO26" s="60"/>
      <c r="OP26" s="60"/>
      <c r="OQ26" s="60"/>
      <c r="OR26" s="60"/>
      <c r="OS26" s="60"/>
      <c r="OT26" s="60"/>
      <c r="OU26" s="60"/>
      <c r="OV26" s="60"/>
      <c r="OW26" s="60"/>
      <c r="OX26" s="60"/>
      <c r="OY26" s="60"/>
      <c r="OZ26" s="60"/>
      <c r="PA26" s="60"/>
      <c r="PB26" s="60"/>
      <c r="PC26" s="60"/>
      <c r="PD26" s="60"/>
      <c r="PE26" s="60"/>
      <c r="PF26" s="60"/>
      <c r="PG26" s="60"/>
      <c r="PH26" s="60"/>
      <c r="PI26" s="60"/>
      <c r="PJ26" s="60"/>
      <c r="PK26" s="60"/>
      <c r="PL26" s="60"/>
      <c r="PM26" s="60"/>
      <c r="PN26" s="60"/>
      <c r="PO26" s="60"/>
      <c r="PP26" s="60"/>
      <c r="PQ26" s="60"/>
      <c r="PR26" s="60"/>
      <c r="PS26" s="60"/>
      <c r="PT26" s="60"/>
      <c r="PU26" s="60"/>
      <c r="PV26" s="60"/>
      <c r="PW26" s="60"/>
      <c r="PX26" s="60"/>
      <c r="PY26" s="60"/>
    </row>
    <row r="27" spans="1:441" ht="20.399999999999999" customHeight="1" x14ac:dyDescent="0.3">
      <c r="A27" s="12" t="s">
        <v>438</v>
      </c>
      <c r="B27" s="192">
        <v>105109.33000000002</v>
      </c>
      <c r="C27" s="61">
        <f>'cit 12-2024'!B125</f>
        <v>34417.230000000003</v>
      </c>
      <c r="D27" s="61">
        <f>'cit 12-2024'!B140</f>
        <v>10243.719999999999</v>
      </c>
      <c r="E27" s="58">
        <f t="shared" si="6"/>
        <v>129282.84000000003</v>
      </c>
      <c r="F27" s="37"/>
      <c r="G27" s="61">
        <v>19970.769999999997</v>
      </c>
      <c r="H27" s="61">
        <f t="shared" si="11"/>
        <v>6539.27</v>
      </c>
      <c r="I27" s="61">
        <f t="shared" si="12"/>
        <v>1946.31</v>
      </c>
      <c r="J27" s="61">
        <f t="shared" si="1"/>
        <v>24563.729999999996</v>
      </c>
      <c r="K27" s="60"/>
      <c r="L27" s="60"/>
      <c r="M27" s="60"/>
      <c r="N27" s="60"/>
      <c r="O27" s="60"/>
      <c r="P27" s="60"/>
      <c r="Q27" s="60"/>
      <c r="R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  <c r="IX27" s="60"/>
      <c r="IY27" s="60"/>
      <c r="IZ27" s="60"/>
      <c r="JA27" s="60"/>
      <c r="JB27" s="60"/>
      <c r="JC27" s="60"/>
      <c r="JD27" s="60"/>
      <c r="JE27" s="60"/>
      <c r="JF27" s="60"/>
      <c r="JG27" s="60"/>
      <c r="JH27" s="60"/>
      <c r="JI27" s="60"/>
      <c r="JJ27" s="60"/>
      <c r="JK27" s="60"/>
      <c r="JL27" s="60"/>
      <c r="JM27" s="60"/>
      <c r="JN27" s="60"/>
      <c r="JO27" s="60"/>
      <c r="JP27" s="60"/>
      <c r="JQ27" s="60"/>
      <c r="JR27" s="60"/>
      <c r="JS27" s="60"/>
      <c r="JT27" s="60"/>
      <c r="JU27" s="60"/>
      <c r="JV27" s="60"/>
      <c r="JW27" s="60"/>
      <c r="JX27" s="60"/>
      <c r="JY27" s="60"/>
      <c r="JZ27" s="60"/>
      <c r="KA27" s="60"/>
      <c r="KB27" s="60"/>
      <c r="KC27" s="60"/>
      <c r="KD27" s="60"/>
      <c r="KE27" s="60"/>
      <c r="KF27" s="60"/>
      <c r="KG27" s="60"/>
      <c r="KH27" s="60"/>
      <c r="KI27" s="60"/>
      <c r="KJ27" s="60"/>
      <c r="KK27" s="60"/>
      <c r="KL27" s="60"/>
      <c r="KM27" s="60"/>
      <c r="KN27" s="60"/>
      <c r="KO27" s="60"/>
      <c r="KP27" s="60"/>
      <c r="KQ27" s="60"/>
      <c r="KR27" s="60"/>
      <c r="KS27" s="60"/>
      <c r="KT27" s="60"/>
      <c r="KU27" s="60"/>
      <c r="KV27" s="60"/>
      <c r="KW27" s="60"/>
      <c r="KX27" s="60"/>
      <c r="KY27" s="60"/>
      <c r="KZ27" s="60"/>
      <c r="LA27" s="60"/>
      <c r="LB27" s="60"/>
      <c r="LC27" s="60"/>
      <c r="LD27" s="60"/>
      <c r="LE27" s="60"/>
      <c r="LF27" s="60"/>
      <c r="LG27" s="60"/>
      <c r="LH27" s="60"/>
      <c r="LI27" s="60"/>
      <c r="LJ27" s="60"/>
      <c r="LK27" s="60"/>
      <c r="LL27" s="60"/>
      <c r="LM27" s="60"/>
      <c r="LN27" s="60"/>
      <c r="LO27" s="60"/>
      <c r="LP27" s="60"/>
      <c r="LQ27" s="60"/>
      <c r="LR27" s="60"/>
      <c r="LS27" s="60"/>
      <c r="LT27" s="60"/>
      <c r="LU27" s="60"/>
      <c r="LV27" s="60"/>
      <c r="LW27" s="60"/>
      <c r="LX27" s="60"/>
      <c r="LY27" s="60"/>
      <c r="LZ27" s="60"/>
      <c r="MA27" s="60"/>
      <c r="MB27" s="60"/>
      <c r="MC27" s="60"/>
      <c r="MD27" s="60"/>
      <c r="ME27" s="60"/>
      <c r="MF27" s="60"/>
      <c r="MG27" s="60"/>
      <c r="MH27" s="60"/>
      <c r="MI27" s="60"/>
      <c r="MJ27" s="60"/>
      <c r="MK27" s="60"/>
      <c r="ML27" s="60"/>
      <c r="MM27" s="60"/>
      <c r="MN27" s="60"/>
      <c r="MO27" s="60"/>
      <c r="MP27" s="60"/>
      <c r="MQ27" s="60"/>
      <c r="MR27" s="60"/>
      <c r="MS27" s="60"/>
      <c r="MT27" s="60"/>
      <c r="MU27" s="60"/>
      <c r="MV27" s="60"/>
      <c r="MW27" s="60"/>
      <c r="MX27" s="60"/>
      <c r="MY27" s="60"/>
      <c r="MZ27" s="60"/>
      <c r="NA27" s="60"/>
      <c r="NB27" s="60"/>
      <c r="NC27" s="60"/>
      <c r="ND27" s="60"/>
      <c r="NE27" s="60"/>
      <c r="NF27" s="60"/>
      <c r="NG27" s="60"/>
      <c r="NH27" s="60"/>
      <c r="NI27" s="60"/>
      <c r="NJ27" s="60"/>
      <c r="NK27" s="60"/>
      <c r="NL27" s="60"/>
      <c r="NM27" s="60"/>
      <c r="NN27" s="60"/>
      <c r="NO27" s="60"/>
      <c r="NP27" s="60"/>
      <c r="NQ27" s="60"/>
      <c r="NR27" s="60"/>
      <c r="NS27" s="60"/>
      <c r="NT27" s="60"/>
      <c r="NU27" s="60"/>
      <c r="NV27" s="60"/>
      <c r="NW27" s="60"/>
      <c r="NX27" s="60"/>
      <c r="NY27" s="60"/>
      <c r="NZ27" s="60"/>
      <c r="OA27" s="60"/>
      <c r="OB27" s="60"/>
      <c r="OC27" s="60"/>
      <c r="OD27" s="60"/>
      <c r="OE27" s="60"/>
      <c r="OF27" s="60"/>
      <c r="OG27" s="60"/>
      <c r="OH27" s="60"/>
      <c r="OI27" s="60"/>
      <c r="OJ27" s="60"/>
      <c r="OK27" s="60"/>
      <c r="OL27" s="60"/>
      <c r="OM27" s="60"/>
      <c r="ON27" s="60"/>
      <c r="OO27" s="60"/>
      <c r="OP27" s="60"/>
      <c r="OQ27" s="60"/>
      <c r="OR27" s="60"/>
      <c r="OS27" s="60"/>
      <c r="OT27" s="60"/>
      <c r="OU27" s="60"/>
      <c r="OV27" s="60"/>
      <c r="OW27" s="60"/>
      <c r="OX27" s="60"/>
      <c r="OY27" s="60"/>
      <c r="OZ27" s="60"/>
      <c r="PA27" s="60"/>
      <c r="PB27" s="60"/>
      <c r="PC27" s="60"/>
      <c r="PD27" s="60"/>
      <c r="PE27" s="60"/>
      <c r="PF27" s="60"/>
      <c r="PG27" s="60"/>
      <c r="PH27" s="60"/>
      <c r="PI27" s="60"/>
      <c r="PJ27" s="60"/>
      <c r="PK27" s="60"/>
      <c r="PL27" s="60"/>
      <c r="PM27" s="60"/>
      <c r="PN27" s="60"/>
      <c r="PO27" s="60"/>
      <c r="PP27" s="60"/>
      <c r="PQ27" s="60"/>
      <c r="PR27" s="60"/>
      <c r="PS27" s="60"/>
      <c r="PT27" s="60"/>
      <c r="PU27" s="60"/>
      <c r="PV27" s="60"/>
      <c r="PW27" s="60"/>
      <c r="PX27" s="60"/>
      <c r="PY27" s="60"/>
    </row>
    <row r="28" spans="1:441" ht="13.95" customHeight="1" x14ac:dyDescent="0.3">
      <c r="A28" s="12" t="s">
        <v>436</v>
      </c>
      <c r="B28" s="192">
        <v>0</v>
      </c>
      <c r="C28" s="61">
        <f>'cit 12-2024'!B131</f>
        <v>0</v>
      </c>
      <c r="D28" s="61">
        <f>'cit 12-2024'!B139</f>
        <v>0</v>
      </c>
      <c r="E28" s="61">
        <f t="shared" si="6"/>
        <v>0</v>
      </c>
      <c r="F28" s="37"/>
      <c r="G28" s="61">
        <v>0</v>
      </c>
      <c r="H28" s="61">
        <f t="shared" si="11"/>
        <v>0</v>
      </c>
      <c r="I28" s="61">
        <f t="shared" si="12"/>
        <v>0</v>
      </c>
      <c r="J28" s="61">
        <f t="shared" si="1"/>
        <v>0</v>
      </c>
      <c r="K28" s="60"/>
      <c r="L28" s="60"/>
      <c r="M28" s="60"/>
      <c r="N28" s="60"/>
      <c r="O28" s="60"/>
      <c r="P28" s="60"/>
      <c r="Q28" s="60"/>
      <c r="R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  <c r="IX28" s="60"/>
      <c r="IY28" s="60"/>
      <c r="IZ28" s="60"/>
      <c r="JA28" s="60"/>
      <c r="JB28" s="60"/>
      <c r="JC28" s="60"/>
      <c r="JD28" s="60"/>
      <c r="JE28" s="60"/>
      <c r="JF28" s="60"/>
      <c r="JG28" s="60"/>
      <c r="JH28" s="60"/>
      <c r="JI28" s="60"/>
      <c r="JJ28" s="60"/>
      <c r="JK28" s="60"/>
      <c r="JL28" s="60"/>
      <c r="JM28" s="60"/>
      <c r="JN28" s="60"/>
      <c r="JO28" s="60"/>
      <c r="JP28" s="60"/>
      <c r="JQ28" s="60"/>
      <c r="JR28" s="60"/>
      <c r="JS28" s="60"/>
      <c r="JT28" s="60"/>
      <c r="JU28" s="60"/>
      <c r="JV28" s="60"/>
      <c r="JW28" s="60"/>
      <c r="JX28" s="60"/>
      <c r="JY28" s="60"/>
      <c r="JZ28" s="60"/>
      <c r="KA28" s="60"/>
      <c r="KB28" s="60"/>
      <c r="KC28" s="60"/>
      <c r="KD28" s="60"/>
      <c r="KE28" s="60"/>
      <c r="KF28" s="60"/>
      <c r="KG28" s="60"/>
      <c r="KH28" s="60"/>
      <c r="KI28" s="60"/>
      <c r="KJ28" s="60"/>
      <c r="KK28" s="60"/>
      <c r="KL28" s="60"/>
      <c r="KM28" s="60"/>
      <c r="KN28" s="60"/>
      <c r="KO28" s="60"/>
      <c r="KP28" s="60"/>
      <c r="KQ28" s="60"/>
      <c r="KR28" s="60"/>
      <c r="KS28" s="60"/>
      <c r="KT28" s="60"/>
      <c r="KU28" s="60"/>
      <c r="KV28" s="60"/>
      <c r="KW28" s="60"/>
      <c r="KX28" s="60"/>
      <c r="KY28" s="60"/>
      <c r="KZ28" s="60"/>
      <c r="LA28" s="60"/>
      <c r="LB28" s="60"/>
      <c r="LC28" s="60"/>
      <c r="LD28" s="60"/>
      <c r="LE28" s="60"/>
      <c r="LF28" s="60"/>
      <c r="LG28" s="60"/>
      <c r="LH28" s="60"/>
      <c r="LI28" s="60"/>
      <c r="LJ28" s="60"/>
      <c r="LK28" s="60"/>
      <c r="LL28" s="60"/>
      <c r="LM28" s="60"/>
      <c r="LN28" s="60"/>
      <c r="LO28" s="60"/>
      <c r="LP28" s="60"/>
      <c r="LQ28" s="60"/>
      <c r="LR28" s="60"/>
      <c r="LS28" s="60"/>
      <c r="LT28" s="60"/>
      <c r="LU28" s="60"/>
      <c r="LV28" s="60"/>
      <c r="LW28" s="60"/>
      <c r="LX28" s="60"/>
      <c r="LY28" s="60"/>
      <c r="LZ28" s="60"/>
      <c r="MA28" s="60"/>
      <c r="MB28" s="60"/>
      <c r="MC28" s="60"/>
      <c r="MD28" s="60"/>
      <c r="ME28" s="60"/>
      <c r="MF28" s="60"/>
      <c r="MG28" s="60"/>
      <c r="MH28" s="60"/>
      <c r="MI28" s="60"/>
      <c r="MJ28" s="60"/>
      <c r="MK28" s="60"/>
      <c r="ML28" s="60"/>
      <c r="MM28" s="60"/>
      <c r="MN28" s="60"/>
      <c r="MO28" s="60"/>
      <c r="MP28" s="60"/>
      <c r="MQ28" s="60"/>
      <c r="MR28" s="60"/>
      <c r="MS28" s="60"/>
      <c r="MT28" s="60"/>
      <c r="MU28" s="60"/>
      <c r="MV28" s="60"/>
      <c r="MW28" s="60"/>
      <c r="MX28" s="60"/>
      <c r="MY28" s="60"/>
      <c r="MZ28" s="60"/>
      <c r="NA28" s="60"/>
      <c r="NB28" s="60"/>
      <c r="NC28" s="60"/>
      <c r="ND28" s="60"/>
      <c r="NE28" s="60"/>
      <c r="NF28" s="60"/>
      <c r="NG28" s="60"/>
      <c r="NH28" s="60"/>
      <c r="NI28" s="60"/>
      <c r="NJ28" s="60"/>
      <c r="NK28" s="60"/>
      <c r="NL28" s="60"/>
      <c r="NM28" s="60"/>
      <c r="NN28" s="60"/>
      <c r="NO28" s="60"/>
      <c r="NP28" s="60"/>
      <c r="NQ28" s="60"/>
      <c r="NR28" s="60"/>
      <c r="NS28" s="60"/>
      <c r="NT28" s="60"/>
      <c r="NU28" s="60"/>
      <c r="NV28" s="60"/>
      <c r="NW28" s="60"/>
      <c r="NX28" s="60"/>
      <c r="NY28" s="60"/>
      <c r="NZ28" s="60"/>
      <c r="OA28" s="60"/>
      <c r="OB28" s="60"/>
      <c r="OC28" s="60"/>
      <c r="OD28" s="60"/>
      <c r="OE28" s="60"/>
      <c r="OF28" s="60"/>
      <c r="OG28" s="60"/>
      <c r="OH28" s="60"/>
      <c r="OI28" s="60"/>
      <c r="OJ28" s="60"/>
      <c r="OK28" s="60"/>
      <c r="OL28" s="60"/>
      <c r="OM28" s="60"/>
      <c r="ON28" s="60"/>
      <c r="OO28" s="60"/>
      <c r="OP28" s="60"/>
      <c r="OQ28" s="60"/>
      <c r="OR28" s="60"/>
      <c r="OS28" s="60"/>
      <c r="OT28" s="60"/>
      <c r="OU28" s="60"/>
      <c r="OV28" s="60"/>
      <c r="OW28" s="60"/>
      <c r="OX28" s="60"/>
      <c r="OY28" s="60"/>
      <c r="OZ28" s="60"/>
      <c r="PA28" s="60"/>
      <c r="PB28" s="60"/>
      <c r="PC28" s="60"/>
      <c r="PD28" s="60"/>
      <c r="PE28" s="60"/>
      <c r="PF28" s="60"/>
      <c r="PG28" s="60"/>
      <c r="PH28" s="60"/>
      <c r="PI28" s="60"/>
      <c r="PJ28" s="60"/>
      <c r="PK28" s="60"/>
      <c r="PL28" s="60"/>
      <c r="PM28" s="60"/>
      <c r="PN28" s="60"/>
      <c r="PO28" s="60"/>
      <c r="PP28" s="60"/>
      <c r="PQ28" s="60"/>
      <c r="PR28" s="60"/>
      <c r="PS28" s="60"/>
      <c r="PT28" s="60"/>
      <c r="PU28" s="60"/>
      <c r="PV28" s="60"/>
      <c r="PW28" s="60"/>
      <c r="PX28" s="60"/>
      <c r="PY28" s="60"/>
    </row>
    <row r="29" spans="1:441" ht="13.95" customHeight="1" x14ac:dyDescent="0.3">
      <c r="A29" s="12" t="s">
        <v>437</v>
      </c>
      <c r="B29" s="192">
        <v>-1.2732925824820995E-11</v>
      </c>
      <c r="C29" s="61"/>
      <c r="D29" s="218"/>
      <c r="E29" s="61">
        <f t="shared" si="6"/>
        <v>-1.2732925824820995E-11</v>
      </c>
      <c r="F29" s="37"/>
      <c r="G29" s="61">
        <v>0</v>
      </c>
      <c r="H29" s="61">
        <f t="shared" si="11"/>
        <v>0</v>
      </c>
      <c r="I29" s="61">
        <f t="shared" si="12"/>
        <v>0</v>
      </c>
      <c r="J29" s="61">
        <f t="shared" si="1"/>
        <v>0</v>
      </c>
      <c r="K29" s="60"/>
      <c r="L29" s="60"/>
      <c r="M29" s="60"/>
      <c r="N29" s="60"/>
      <c r="O29" s="60"/>
      <c r="P29" s="60"/>
      <c r="Q29" s="60"/>
      <c r="R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  <c r="IX29" s="60"/>
      <c r="IY29" s="60"/>
      <c r="IZ29" s="60"/>
      <c r="JA29" s="60"/>
      <c r="JB29" s="60"/>
      <c r="JC29" s="60"/>
      <c r="JD29" s="60"/>
      <c r="JE29" s="60"/>
      <c r="JF29" s="60"/>
      <c r="JG29" s="60"/>
      <c r="JH29" s="60"/>
      <c r="JI29" s="60"/>
      <c r="JJ29" s="60"/>
      <c r="JK29" s="60"/>
      <c r="JL29" s="60"/>
      <c r="JM29" s="60"/>
      <c r="JN29" s="60"/>
      <c r="JO29" s="60"/>
      <c r="JP29" s="60"/>
      <c r="JQ29" s="60"/>
      <c r="JR29" s="60"/>
      <c r="JS29" s="60"/>
      <c r="JT29" s="60"/>
      <c r="JU29" s="60"/>
      <c r="JV29" s="60"/>
      <c r="JW29" s="60"/>
      <c r="JX29" s="60"/>
      <c r="JY29" s="60"/>
      <c r="JZ29" s="60"/>
      <c r="KA29" s="60"/>
      <c r="KB29" s="60"/>
      <c r="KC29" s="60"/>
      <c r="KD29" s="60"/>
      <c r="KE29" s="60"/>
      <c r="KF29" s="60"/>
      <c r="KG29" s="60"/>
      <c r="KH29" s="60"/>
      <c r="KI29" s="60"/>
      <c r="KJ29" s="60"/>
      <c r="KK29" s="60"/>
      <c r="KL29" s="60"/>
      <c r="KM29" s="60"/>
      <c r="KN29" s="60"/>
      <c r="KO29" s="60"/>
      <c r="KP29" s="60"/>
      <c r="KQ29" s="60"/>
      <c r="KR29" s="60"/>
      <c r="KS29" s="60"/>
      <c r="KT29" s="60"/>
      <c r="KU29" s="60"/>
      <c r="KV29" s="60"/>
      <c r="KW29" s="60"/>
      <c r="KX29" s="60"/>
      <c r="KY29" s="60"/>
      <c r="KZ29" s="60"/>
      <c r="LA29" s="60"/>
      <c r="LB29" s="60"/>
      <c r="LC29" s="60"/>
      <c r="LD29" s="60"/>
      <c r="LE29" s="60"/>
      <c r="LF29" s="60"/>
      <c r="LG29" s="60"/>
      <c r="LH29" s="60"/>
      <c r="LI29" s="60"/>
      <c r="LJ29" s="60"/>
      <c r="LK29" s="60"/>
      <c r="LL29" s="60"/>
      <c r="LM29" s="60"/>
      <c r="LN29" s="60"/>
      <c r="LO29" s="60"/>
      <c r="LP29" s="60"/>
      <c r="LQ29" s="60"/>
      <c r="LR29" s="60"/>
      <c r="LS29" s="60"/>
      <c r="LT29" s="60"/>
      <c r="LU29" s="60"/>
      <c r="LV29" s="60"/>
      <c r="LW29" s="60"/>
      <c r="LX29" s="60"/>
      <c r="LY29" s="60"/>
      <c r="LZ29" s="60"/>
      <c r="MA29" s="60"/>
      <c r="MB29" s="60"/>
      <c r="MC29" s="60"/>
      <c r="MD29" s="60"/>
      <c r="ME29" s="60"/>
      <c r="MF29" s="60"/>
      <c r="MG29" s="60"/>
      <c r="MH29" s="60"/>
      <c r="MI29" s="60"/>
      <c r="MJ29" s="60"/>
      <c r="MK29" s="60"/>
      <c r="ML29" s="60"/>
      <c r="MM29" s="60"/>
      <c r="MN29" s="60"/>
      <c r="MO29" s="60"/>
      <c r="MP29" s="60"/>
      <c r="MQ29" s="60"/>
      <c r="MR29" s="60"/>
      <c r="MS29" s="60"/>
      <c r="MT29" s="60"/>
      <c r="MU29" s="60"/>
      <c r="MV29" s="60"/>
      <c r="MW29" s="60"/>
      <c r="MX29" s="60"/>
      <c r="MY29" s="60"/>
      <c r="MZ29" s="60"/>
      <c r="NA29" s="60"/>
      <c r="NB29" s="60"/>
      <c r="NC29" s="60"/>
      <c r="ND29" s="60"/>
      <c r="NE29" s="60"/>
      <c r="NF29" s="60"/>
      <c r="NG29" s="60"/>
      <c r="NH29" s="60"/>
      <c r="NI29" s="60"/>
      <c r="NJ29" s="60"/>
      <c r="NK29" s="60"/>
      <c r="NL29" s="60"/>
      <c r="NM29" s="60"/>
      <c r="NN29" s="60"/>
      <c r="NO29" s="60"/>
      <c r="NP29" s="60"/>
      <c r="NQ29" s="60"/>
      <c r="NR29" s="60"/>
      <c r="NS29" s="60"/>
      <c r="NT29" s="60"/>
      <c r="NU29" s="60"/>
      <c r="NV29" s="60"/>
      <c r="NW29" s="60"/>
      <c r="NX29" s="60"/>
      <c r="NY29" s="60"/>
      <c r="NZ29" s="60"/>
      <c r="OA29" s="60"/>
      <c r="OB29" s="60"/>
      <c r="OC29" s="60"/>
      <c r="OD29" s="60"/>
      <c r="OE29" s="60"/>
      <c r="OF29" s="60"/>
      <c r="OG29" s="60"/>
      <c r="OH29" s="60"/>
      <c r="OI29" s="60"/>
      <c r="OJ29" s="60"/>
      <c r="OK29" s="60"/>
      <c r="OL29" s="60"/>
      <c r="OM29" s="60"/>
      <c r="ON29" s="60"/>
      <c r="OO29" s="60"/>
      <c r="OP29" s="60"/>
      <c r="OQ29" s="60"/>
      <c r="OR29" s="60"/>
      <c r="OS29" s="60"/>
      <c r="OT29" s="60"/>
      <c r="OU29" s="60"/>
      <c r="OV29" s="60"/>
      <c r="OW29" s="60"/>
      <c r="OX29" s="60"/>
      <c r="OY29" s="60"/>
      <c r="OZ29" s="60"/>
      <c r="PA29" s="60"/>
      <c r="PB29" s="60"/>
      <c r="PC29" s="60"/>
      <c r="PD29" s="60"/>
      <c r="PE29" s="60"/>
      <c r="PF29" s="60"/>
      <c r="PG29" s="60"/>
      <c r="PH29" s="60"/>
      <c r="PI29" s="60"/>
      <c r="PJ29" s="60"/>
      <c r="PK29" s="60"/>
      <c r="PL29" s="60"/>
      <c r="PM29" s="60"/>
      <c r="PN29" s="60"/>
      <c r="PO29" s="60"/>
      <c r="PP29" s="60"/>
      <c r="PQ29" s="60"/>
      <c r="PR29" s="60"/>
      <c r="PS29" s="60"/>
      <c r="PT29" s="60"/>
      <c r="PU29" s="60"/>
      <c r="PV29" s="60"/>
      <c r="PW29" s="60"/>
      <c r="PX29" s="60"/>
      <c r="PY29" s="60"/>
    </row>
    <row r="30" spans="1:441" ht="13.95" customHeight="1" x14ac:dyDescent="0.3">
      <c r="A30" s="183" t="s">
        <v>380</v>
      </c>
      <c r="B30" s="190">
        <v>7317821.1599999992</v>
      </c>
      <c r="C30" s="217">
        <f>C31+C32</f>
        <v>277853.92</v>
      </c>
      <c r="D30" s="217">
        <f t="shared" ref="D30:E30" si="13">D31+D32</f>
        <v>305606.96000000107</v>
      </c>
      <c r="E30" s="217">
        <f t="shared" si="13"/>
        <v>7290068.1199999982</v>
      </c>
      <c r="F30" s="37"/>
      <c r="G30" s="217">
        <v>1390385.99</v>
      </c>
      <c r="H30" s="217">
        <f t="shared" si="11"/>
        <v>52792.24</v>
      </c>
      <c r="I30" s="217">
        <f t="shared" si="12"/>
        <v>58065.32</v>
      </c>
      <c r="J30" s="217">
        <f t="shared" si="1"/>
        <v>1385112.91</v>
      </c>
      <c r="K30" s="60"/>
      <c r="L30" s="217" t="s">
        <v>465</v>
      </c>
      <c r="M30" s="217" t="s">
        <v>482</v>
      </c>
      <c r="N30" s="217">
        <v>1390385.9999999998</v>
      </c>
      <c r="O30" s="217">
        <f>H30</f>
        <v>52792.24</v>
      </c>
      <c r="P30" s="217">
        <f>I30</f>
        <v>58065.32</v>
      </c>
      <c r="Q30" s="218">
        <f t="shared" si="2"/>
        <v>1385112.9199999997</v>
      </c>
      <c r="R30" s="217">
        <v>1385112.9199999997</v>
      </c>
      <c r="S30" s="101" t="s">
        <v>66</v>
      </c>
      <c r="T30" s="61" t="s">
        <v>482</v>
      </c>
      <c r="U30" s="240" t="str">
        <f>IF(W30&gt;0,40,IF(W30&lt;0,50,""))</f>
        <v/>
      </c>
      <c r="V30" s="241" t="str">
        <f>IF(W30&gt;0,W30,IF(W30&lt;0,-W30,""))</f>
        <v/>
      </c>
      <c r="W30" s="242">
        <f>Q30-R30</f>
        <v>0</v>
      </c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  <c r="IV30" s="60"/>
      <c r="IW30" s="60"/>
      <c r="IX30" s="60"/>
      <c r="IY30" s="60"/>
      <c r="IZ30" s="60"/>
      <c r="JA30" s="60"/>
      <c r="JB30" s="60"/>
      <c r="JC30" s="60"/>
      <c r="JD30" s="60"/>
      <c r="JE30" s="60"/>
      <c r="JF30" s="60"/>
      <c r="JG30" s="60"/>
      <c r="JH30" s="60"/>
      <c r="JI30" s="60"/>
      <c r="JJ30" s="60"/>
      <c r="JK30" s="60"/>
      <c r="JL30" s="60"/>
      <c r="JM30" s="60"/>
      <c r="JN30" s="60"/>
      <c r="JO30" s="60"/>
      <c r="JP30" s="60"/>
      <c r="JQ30" s="60"/>
      <c r="JR30" s="60"/>
      <c r="JS30" s="60"/>
      <c r="JT30" s="60"/>
      <c r="JU30" s="60"/>
      <c r="JV30" s="60"/>
      <c r="JW30" s="60"/>
      <c r="JX30" s="60"/>
      <c r="JY30" s="60"/>
      <c r="JZ30" s="60"/>
      <c r="KA30" s="60"/>
      <c r="KB30" s="60"/>
      <c r="KC30" s="60"/>
      <c r="KD30" s="60"/>
      <c r="KE30" s="60"/>
      <c r="KF30" s="60"/>
      <c r="KG30" s="60"/>
      <c r="KH30" s="60"/>
      <c r="KI30" s="60"/>
      <c r="KJ30" s="60"/>
      <c r="KK30" s="60"/>
      <c r="KL30" s="60"/>
      <c r="KM30" s="60"/>
      <c r="KN30" s="60"/>
      <c r="KO30" s="60"/>
      <c r="KP30" s="60"/>
      <c r="KQ30" s="60"/>
      <c r="KR30" s="60"/>
      <c r="KS30" s="60"/>
      <c r="KT30" s="60"/>
      <c r="KU30" s="60"/>
      <c r="KV30" s="60"/>
      <c r="KW30" s="60"/>
      <c r="KX30" s="60"/>
      <c r="KY30" s="60"/>
      <c r="KZ30" s="60"/>
      <c r="LA30" s="60"/>
      <c r="LB30" s="60"/>
      <c r="LC30" s="60"/>
      <c r="LD30" s="60"/>
      <c r="LE30" s="60"/>
      <c r="LF30" s="60"/>
      <c r="LG30" s="60"/>
      <c r="LH30" s="60"/>
      <c r="LI30" s="60"/>
      <c r="LJ30" s="60"/>
      <c r="LK30" s="60"/>
      <c r="LL30" s="60"/>
      <c r="LM30" s="60"/>
      <c r="LN30" s="60"/>
      <c r="LO30" s="60"/>
      <c r="LP30" s="60"/>
      <c r="LQ30" s="60"/>
      <c r="LR30" s="60"/>
      <c r="LS30" s="60"/>
      <c r="LT30" s="60"/>
      <c r="LU30" s="60"/>
      <c r="LV30" s="60"/>
      <c r="LW30" s="60"/>
      <c r="LX30" s="60"/>
      <c r="LY30" s="60"/>
      <c r="LZ30" s="60"/>
      <c r="MA30" s="60"/>
      <c r="MB30" s="60"/>
      <c r="MC30" s="60"/>
      <c r="MD30" s="60"/>
      <c r="ME30" s="60"/>
      <c r="MF30" s="60"/>
      <c r="MG30" s="60"/>
      <c r="MH30" s="60"/>
      <c r="MI30" s="60"/>
      <c r="MJ30" s="60"/>
      <c r="MK30" s="60"/>
      <c r="ML30" s="60"/>
      <c r="MM30" s="60"/>
      <c r="MN30" s="60"/>
      <c r="MO30" s="60"/>
      <c r="MP30" s="60"/>
      <c r="MQ30" s="60"/>
      <c r="MR30" s="60"/>
      <c r="MS30" s="60"/>
      <c r="MT30" s="60"/>
      <c r="MU30" s="60"/>
      <c r="MV30" s="60"/>
      <c r="MW30" s="60"/>
      <c r="MX30" s="60"/>
      <c r="MY30" s="60"/>
      <c r="MZ30" s="60"/>
      <c r="NA30" s="60"/>
      <c r="NB30" s="60"/>
      <c r="NC30" s="60"/>
      <c r="ND30" s="60"/>
      <c r="NE30" s="60"/>
      <c r="NF30" s="60"/>
      <c r="NG30" s="60"/>
      <c r="NH30" s="60"/>
      <c r="NI30" s="60"/>
      <c r="NJ30" s="60"/>
      <c r="NK30" s="60"/>
      <c r="NL30" s="60"/>
      <c r="NM30" s="60"/>
      <c r="NN30" s="60"/>
      <c r="NO30" s="60"/>
      <c r="NP30" s="60"/>
      <c r="NQ30" s="60"/>
      <c r="NR30" s="60"/>
      <c r="NS30" s="60"/>
      <c r="NT30" s="60"/>
      <c r="NU30" s="60"/>
      <c r="NV30" s="60"/>
      <c r="NW30" s="60"/>
      <c r="NX30" s="60"/>
      <c r="NY30" s="60"/>
      <c r="NZ30" s="60"/>
      <c r="OA30" s="60"/>
      <c r="OB30" s="60"/>
      <c r="OC30" s="60"/>
      <c r="OD30" s="60"/>
      <c r="OE30" s="60"/>
      <c r="OF30" s="60"/>
      <c r="OG30" s="60"/>
      <c r="OH30" s="60"/>
      <c r="OI30" s="60"/>
      <c r="OJ30" s="60"/>
      <c r="OK30" s="60"/>
      <c r="OL30" s="60"/>
      <c r="OM30" s="60"/>
      <c r="ON30" s="60"/>
      <c r="OO30" s="60"/>
      <c r="OP30" s="60"/>
      <c r="OQ30" s="60"/>
      <c r="OR30" s="60"/>
      <c r="OS30" s="60"/>
      <c r="OT30" s="60"/>
      <c r="OU30" s="60"/>
      <c r="OV30" s="60"/>
      <c r="OW30" s="60"/>
      <c r="OX30" s="60"/>
      <c r="OY30" s="60"/>
      <c r="OZ30" s="60"/>
      <c r="PA30" s="60"/>
      <c r="PB30" s="60"/>
      <c r="PC30" s="60"/>
      <c r="PD30" s="60"/>
      <c r="PE30" s="60"/>
      <c r="PF30" s="60"/>
      <c r="PG30" s="60"/>
      <c r="PH30" s="60"/>
      <c r="PI30" s="60"/>
      <c r="PJ30" s="60"/>
      <c r="PK30" s="60"/>
      <c r="PL30" s="60"/>
      <c r="PM30" s="60"/>
      <c r="PN30" s="60"/>
      <c r="PO30" s="60"/>
      <c r="PP30" s="60"/>
      <c r="PQ30" s="60"/>
      <c r="PR30" s="60"/>
      <c r="PS30" s="60"/>
      <c r="PT30" s="60"/>
      <c r="PU30" s="60"/>
      <c r="PV30" s="60"/>
      <c r="PW30" s="60"/>
      <c r="PX30" s="60"/>
      <c r="PY30" s="60"/>
    </row>
    <row r="31" spans="1:441" ht="13.95" customHeight="1" x14ac:dyDescent="0.3">
      <c r="A31" s="184" t="s">
        <v>381</v>
      </c>
      <c r="B31" s="192">
        <v>6890103.5099999988</v>
      </c>
      <c r="C31" s="218">
        <v>277853.92</v>
      </c>
      <c r="D31" s="61">
        <f>'cit 12-2024'!B165</f>
        <v>292981.55000000005</v>
      </c>
      <c r="E31" s="61">
        <f t="shared" si="6"/>
        <v>6874975.879999999</v>
      </c>
      <c r="F31" s="37"/>
      <c r="G31" s="61">
        <v>1309119.6700000002</v>
      </c>
      <c r="H31" s="61">
        <f t="shared" si="11"/>
        <v>52792.24</v>
      </c>
      <c r="I31" s="61">
        <f t="shared" si="12"/>
        <v>55666.49</v>
      </c>
      <c r="J31" s="61">
        <f t="shared" si="1"/>
        <v>1306245.4200000002</v>
      </c>
      <c r="K31" s="60"/>
      <c r="L31" s="60"/>
      <c r="M31" s="60"/>
      <c r="N31" s="60"/>
      <c r="O31" s="60"/>
      <c r="P31" s="60"/>
      <c r="Q31" s="60"/>
      <c r="R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</row>
    <row r="32" spans="1:441" ht="13.95" customHeight="1" x14ac:dyDescent="0.3">
      <c r="A32" s="184" t="s">
        <v>382</v>
      </c>
      <c r="B32" s="192">
        <v>427717.65</v>
      </c>
      <c r="C32" s="61"/>
      <c r="D32" s="192">
        <f>C32-E32+B32</f>
        <v>12625.410000001022</v>
      </c>
      <c r="E32" s="61">
        <f>-'cit 12-2024'!H168</f>
        <v>415092.239999999</v>
      </c>
      <c r="F32" s="37"/>
      <c r="G32" s="61">
        <v>81266.36</v>
      </c>
      <c r="H32" s="61">
        <f t="shared" si="11"/>
        <v>0</v>
      </c>
      <c r="I32" s="61">
        <f t="shared" si="12"/>
        <v>2398.83</v>
      </c>
      <c r="J32" s="61">
        <f t="shared" si="1"/>
        <v>78867.53</v>
      </c>
      <c r="K32" s="60"/>
      <c r="L32" s="60"/>
      <c r="M32" s="60"/>
      <c r="N32" s="60"/>
      <c r="O32" s="60"/>
      <c r="P32" s="60"/>
      <c r="Q32" s="60"/>
      <c r="R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</row>
    <row r="33" spans="1:441" ht="13.95" customHeight="1" x14ac:dyDescent="0.3">
      <c r="A33" s="183" t="s">
        <v>383</v>
      </c>
      <c r="B33" s="190">
        <v>1461043.2900000028</v>
      </c>
      <c r="C33" s="217">
        <f>'cit 12-2024'!F22</f>
        <v>45812.22</v>
      </c>
      <c r="D33" s="217">
        <f>'cit 12-2024'!F23</f>
        <v>239546.51</v>
      </c>
      <c r="E33" s="217">
        <f t="shared" si="6"/>
        <v>1267309.0000000028</v>
      </c>
      <c r="F33" s="37"/>
      <c r="G33" s="217">
        <v>277598.22000000003</v>
      </c>
      <c r="H33" s="217">
        <f t="shared" si="11"/>
        <v>8704.32</v>
      </c>
      <c r="I33" s="217">
        <f t="shared" si="12"/>
        <v>45513.84</v>
      </c>
      <c r="J33" s="217">
        <f t="shared" si="1"/>
        <v>240788.70000000004</v>
      </c>
      <c r="K33" s="60"/>
      <c r="L33" s="217" t="s">
        <v>466</v>
      </c>
      <c r="M33" s="217" t="s">
        <v>483</v>
      </c>
      <c r="N33" s="217">
        <v>277598.22000000003</v>
      </c>
      <c r="O33" s="217">
        <f>H33</f>
        <v>8704.32</v>
      </c>
      <c r="P33" s="217">
        <f>I33</f>
        <v>45513.84</v>
      </c>
      <c r="Q33" s="218">
        <f t="shared" si="2"/>
        <v>240788.70000000004</v>
      </c>
      <c r="R33" s="217">
        <v>240788.70000000004</v>
      </c>
      <c r="S33" s="101" t="s">
        <v>60</v>
      </c>
      <c r="T33" s="61" t="s">
        <v>483</v>
      </c>
      <c r="U33" s="240" t="str">
        <f>IF(W33&gt;0,40,IF(W33&lt;0,50,""))</f>
        <v/>
      </c>
      <c r="V33" s="241" t="str">
        <f>IF(W33&gt;0,W33,IF(W33&lt;0,-W33,""))</f>
        <v/>
      </c>
      <c r="W33" s="242">
        <f>Q33-R33</f>
        <v>0</v>
      </c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0"/>
      <c r="IV33" s="60"/>
      <c r="IW33" s="60"/>
      <c r="IX33" s="60"/>
      <c r="IY33" s="60"/>
      <c r="IZ33" s="60"/>
      <c r="JA33" s="60"/>
      <c r="JB33" s="60"/>
      <c r="JC33" s="60"/>
      <c r="JD33" s="60"/>
      <c r="JE33" s="60"/>
      <c r="JF33" s="60"/>
      <c r="JG33" s="60"/>
      <c r="JH33" s="60"/>
      <c r="JI33" s="60"/>
      <c r="JJ33" s="60"/>
      <c r="JK33" s="60"/>
      <c r="JL33" s="60"/>
      <c r="JM33" s="60"/>
      <c r="JN33" s="60"/>
      <c r="JO33" s="60"/>
      <c r="JP33" s="60"/>
      <c r="JQ33" s="60"/>
      <c r="JR33" s="60"/>
      <c r="JS33" s="60"/>
      <c r="JT33" s="60"/>
      <c r="JU33" s="60"/>
      <c r="JV33" s="60"/>
      <c r="JW33" s="60"/>
      <c r="JX33" s="60"/>
      <c r="JY33" s="60"/>
      <c r="JZ33" s="60"/>
      <c r="KA33" s="60"/>
      <c r="KB33" s="60"/>
      <c r="KC33" s="60"/>
      <c r="KD33" s="60"/>
      <c r="KE33" s="60"/>
      <c r="KF33" s="60"/>
      <c r="KG33" s="60"/>
      <c r="KH33" s="60"/>
      <c r="KI33" s="60"/>
      <c r="KJ33" s="60"/>
      <c r="KK33" s="60"/>
      <c r="KL33" s="60"/>
      <c r="KM33" s="60"/>
      <c r="KN33" s="60"/>
      <c r="KO33" s="60"/>
      <c r="KP33" s="60"/>
      <c r="KQ33" s="60"/>
      <c r="KR33" s="60"/>
      <c r="KS33" s="60"/>
      <c r="KT33" s="60"/>
      <c r="KU33" s="60"/>
      <c r="KV33" s="60"/>
      <c r="KW33" s="60"/>
      <c r="KX33" s="60"/>
      <c r="KY33" s="60"/>
      <c r="KZ33" s="60"/>
      <c r="LA33" s="60"/>
      <c r="LB33" s="60"/>
      <c r="LC33" s="60"/>
      <c r="LD33" s="60"/>
      <c r="LE33" s="60"/>
      <c r="LF33" s="60"/>
      <c r="LG33" s="60"/>
      <c r="LH33" s="60"/>
      <c r="LI33" s="60"/>
      <c r="LJ33" s="60"/>
      <c r="LK33" s="60"/>
      <c r="LL33" s="60"/>
      <c r="LM33" s="60"/>
      <c r="LN33" s="60"/>
      <c r="LO33" s="60"/>
      <c r="LP33" s="60"/>
      <c r="LQ33" s="60"/>
      <c r="LR33" s="60"/>
      <c r="LS33" s="60"/>
      <c r="LT33" s="60"/>
      <c r="LU33" s="60"/>
      <c r="LV33" s="60"/>
      <c r="LW33" s="60"/>
      <c r="LX33" s="60"/>
      <c r="LY33" s="60"/>
      <c r="LZ33" s="60"/>
      <c r="MA33" s="60"/>
      <c r="MB33" s="60"/>
      <c r="MC33" s="60"/>
      <c r="MD33" s="60"/>
      <c r="ME33" s="60"/>
      <c r="MF33" s="60"/>
      <c r="MG33" s="60"/>
      <c r="MH33" s="60"/>
      <c r="MI33" s="60"/>
      <c r="MJ33" s="60"/>
      <c r="MK33" s="60"/>
      <c r="ML33" s="60"/>
      <c r="MM33" s="60"/>
      <c r="MN33" s="60"/>
      <c r="MO33" s="60"/>
      <c r="MP33" s="60"/>
      <c r="MQ33" s="60"/>
      <c r="MR33" s="60"/>
      <c r="MS33" s="60"/>
      <c r="MT33" s="60"/>
      <c r="MU33" s="60"/>
      <c r="MV33" s="60"/>
      <c r="MW33" s="60"/>
      <c r="MX33" s="60"/>
      <c r="MY33" s="60"/>
      <c r="MZ33" s="60"/>
      <c r="NA33" s="60"/>
      <c r="NB33" s="60"/>
      <c r="NC33" s="60"/>
      <c r="ND33" s="60"/>
      <c r="NE33" s="60"/>
      <c r="NF33" s="60"/>
      <c r="NG33" s="60"/>
      <c r="NH33" s="60"/>
      <c r="NI33" s="60"/>
      <c r="NJ33" s="60"/>
      <c r="NK33" s="60"/>
      <c r="NL33" s="60"/>
      <c r="NM33" s="60"/>
      <c r="NN33" s="60"/>
      <c r="NO33" s="60"/>
      <c r="NP33" s="60"/>
      <c r="NQ33" s="60"/>
      <c r="NR33" s="60"/>
      <c r="NS33" s="60"/>
      <c r="NT33" s="60"/>
      <c r="NU33" s="60"/>
      <c r="NV33" s="60"/>
      <c r="NW33" s="60"/>
      <c r="NX33" s="60"/>
      <c r="NY33" s="60"/>
      <c r="NZ33" s="60"/>
      <c r="OA33" s="60"/>
      <c r="OB33" s="60"/>
      <c r="OC33" s="60"/>
      <c r="OD33" s="60"/>
      <c r="OE33" s="60"/>
      <c r="OF33" s="60"/>
      <c r="OG33" s="60"/>
      <c r="OH33" s="60"/>
      <c r="OI33" s="60"/>
      <c r="OJ33" s="60"/>
      <c r="OK33" s="60"/>
      <c r="OL33" s="60"/>
      <c r="OM33" s="60"/>
      <c r="ON33" s="60"/>
      <c r="OO33" s="60"/>
      <c r="OP33" s="60"/>
      <c r="OQ33" s="60"/>
      <c r="OR33" s="60"/>
      <c r="OS33" s="60"/>
      <c r="OT33" s="60"/>
      <c r="OU33" s="60"/>
      <c r="OV33" s="60"/>
      <c r="OW33" s="60"/>
      <c r="OX33" s="60"/>
      <c r="OY33" s="60"/>
      <c r="OZ33" s="60"/>
      <c r="PA33" s="60"/>
      <c r="PB33" s="60"/>
      <c r="PC33" s="60"/>
      <c r="PD33" s="60"/>
      <c r="PE33" s="60"/>
      <c r="PF33" s="60"/>
      <c r="PG33" s="60"/>
      <c r="PH33" s="60"/>
      <c r="PI33" s="60"/>
      <c r="PJ33" s="60"/>
      <c r="PK33" s="60"/>
      <c r="PL33" s="60"/>
      <c r="PM33" s="60"/>
      <c r="PN33" s="60"/>
      <c r="PO33" s="60"/>
      <c r="PP33" s="60"/>
      <c r="PQ33" s="60"/>
      <c r="PR33" s="60"/>
      <c r="PS33" s="60"/>
      <c r="PT33" s="60"/>
      <c r="PU33" s="60"/>
      <c r="PV33" s="60"/>
      <c r="PW33" s="60"/>
      <c r="PX33" s="60"/>
      <c r="PY33" s="60"/>
    </row>
    <row r="34" spans="1:441" ht="13.95" customHeight="1" x14ac:dyDescent="0.3">
      <c r="A34" s="183" t="s">
        <v>384</v>
      </c>
      <c r="B34" s="190">
        <v>9125177.459999999</v>
      </c>
      <c r="C34" s="217">
        <f>SUM(C35:C40)</f>
        <v>10698426.02999999</v>
      </c>
      <c r="D34" s="217">
        <f t="shared" ref="D34:E34" si="14">SUM(D35:D40)</f>
        <v>10902784.970000001</v>
      </c>
      <c r="E34" s="217">
        <f t="shared" si="14"/>
        <v>8920818.5199999902</v>
      </c>
      <c r="F34" s="37"/>
      <c r="G34" s="217">
        <v>1733783.73</v>
      </c>
      <c r="H34" s="217">
        <f>ROUND(C34*19%,2)</f>
        <v>2032700.95</v>
      </c>
      <c r="I34" s="217">
        <f>ROUND(D34*19%,2)</f>
        <v>2071529.14</v>
      </c>
      <c r="J34" s="217">
        <f>G34+H34-I34</f>
        <v>1694955.5399999998</v>
      </c>
      <c r="K34" s="60"/>
      <c r="L34" s="60"/>
      <c r="M34" s="60"/>
      <c r="N34" s="60"/>
      <c r="O34" s="60"/>
      <c r="P34" s="60"/>
      <c r="Q34" s="60"/>
      <c r="R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0"/>
      <c r="IV34" s="60"/>
      <c r="IW34" s="60"/>
      <c r="IX34" s="60"/>
      <c r="IY34" s="60"/>
      <c r="IZ34" s="60"/>
      <c r="JA34" s="60"/>
      <c r="JB34" s="60"/>
      <c r="JC34" s="60"/>
      <c r="JD34" s="60"/>
      <c r="JE34" s="60"/>
      <c r="JF34" s="60"/>
      <c r="JG34" s="60"/>
      <c r="JH34" s="60"/>
      <c r="JI34" s="60"/>
      <c r="JJ34" s="60"/>
      <c r="JK34" s="60"/>
      <c r="JL34" s="60"/>
      <c r="JM34" s="60"/>
      <c r="JN34" s="60"/>
      <c r="JO34" s="60"/>
      <c r="JP34" s="60"/>
      <c r="JQ34" s="60"/>
      <c r="JR34" s="60"/>
      <c r="JS34" s="60"/>
      <c r="JT34" s="60"/>
      <c r="JU34" s="60"/>
      <c r="JV34" s="60"/>
      <c r="JW34" s="60"/>
      <c r="JX34" s="60"/>
      <c r="JY34" s="60"/>
      <c r="JZ34" s="60"/>
      <c r="KA34" s="60"/>
      <c r="KB34" s="60"/>
      <c r="KC34" s="60"/>
      <c r="KD34" s="60"/>
      <c r="KE34" s="60"/>
      <c r="KF34" s="60"/>
      <c r="KG34" s="60"/>
      <c r="KH34" s="60"/>
      <c r="KI34" s="60"/>
      <c r="KJ34" s="60"/>
      <c r="KK34" s="60"/>
      <c r="KL34" s="60"/>
      <c r="KM34" s="60"/>
      <c r="KN34" s="60"/>
      <c r="KO34" s="60"/>
      <c r="KP34" s="60"/>
      <c r="KQ34" s="60"/>
      <c r="KR34" s="60"/>
      <c r="KS34" s="60"/>
      <c r="KT34" s="60"/>
      <c r="KU34" s="60"/>
      <c r="KV34" s="60"/>
      <c r="KW34" s="60"/>
      <c r="KX34" s="60"/>
      <c r="KY34" s="60"/>
      <c r="KZ34" s="60"/>
      <c r="LA34" s="60"/>
      <c r="LB34" s="60"/>
      <c r="LC34" s="60"/>
      <c r="LD34" s="60"/>
      <c r="LE34" s="60"/>
      <c r="LF34" s="60"/>
      <c r="LG34" s="60"/>
      <c r="LH34" s="60"/>
      <c r="LI34" s="60"/>
      <c r="LJ34" s="60"/>
      <c r="LK34" s="60"/>
      <c r="LL34" s="60"/>
      <c r="LM34" s="60"/>
      <c r="LN34" s="60"/>
      <c r="LO34" s="60"/>
      <c r="LP34" s="60"/>
      <c r="LQ34" s="60"/>
      <c r="LR34" s="60"/>
      <c r="LS34" s="60"/>
      <c r="LT34" s="60"/>
      <c r="LU34" s="60"/>
      <c r="LV34" s="60"/>
      <c r="LW34" s="60"/>
      <c r="LX34" s="60"/>
      <c r="LY34" s="60"/>
      <c r="LZ34" s="60"/>
      <c r="MA34" s="60"/>
      <c r="MB34" s="60"/>
      <c r="MC34" s="60"/>
      <c r="MD34" s="60"/>
      <c r="ME34" s="60"/>
      <c r="MF34" s="60"/>
      <c r="MG34" s="60"/>
      <c r="MH34" s="60"/>
      <c r="MI34" s="60"/>
      <c r="MJ34" s="60"/>
      <c r="MK34" s="60"/>
      <c r="ML34" s="60"/>
      <c r="MM34" s="60"/>
      <c r="MN34" s="60"/>
      <c r="MO34" s="60"/>
      <c r="MP34" s="60"/>
      <c r="MQ34" s="60"/>
      <c r="MR34" s="60"/>
      <c r="MS34" s="60"/>
      <c r="MT34" s="60"/>
      <c r="MU34" s="60"/>
      <c r="MV34" s="60"/>
      <c r="MW34" s="60"/>
      <c r="MX34" s="60"/>
      <c r="MY34" s="60"/>
      <c r="MZ34" s="60"/>
      <c r="NA34" s="60"/>
      <c r="NB34" s="60"/>
      <c r="NC34" s="60"/>
      <c r="ND34" s="60"/>
      <c r="NE34" s="60"/>
      <c r="NF34" s="60"/>
      <c r="NG34" s="60"/>
      <c r="NH34" s="60"/>
      <c r="NI34" s="60"/>
      <c r="NJ34" s="60"/>
      <c r="NK34" s="60"/>
      <c r="NL34" s="60"/>
      <c r="NM34" s="60"/>
      <c r="NN34" s="60"/>
      <c r="NO34" s="60"/>
      <c r="NP34" s="60"/>
      <c r="NQ34" s="60"/>
      <c r="NR34" s="60"/>
      <c r="NS34" s="60"/>
      <c r="NT34" s="60"/>
      <c r="NU34" s="60"/>
      <c r="NV34" s="60"/>
      <c r="NW34" s="60"/>
      <c r="NX34" s="60"/>
      <c r="NY34" s="60"/>
      <c r="NZ34" s="60"/>
      <c r="OA34" s="60"/>
      <c r="OB34" s="60"/>
      <c r="OC34" s="60"/>
      <c r="OD34" s="60"/>
      <c r="OE34" s="60"/>
      <c r="OF34" s="60"/>
      <c r="OG34" s="60"/>
      <c r="OH34" s="60"/>
      <c r="OI34" s="60"/>
      <c r="OJ34" s="60"/>
      <c r="OK34" s="60"/>
      <c r="OL34" s="60"/>
      <c r="OM34" s="60"/>
      <c r="ON34" s="60"/>
      <c r="OO34" s="60"/>
      <c r="OP34" s="60"/>
      <c r="OQ34" s="60"/>
      <c r="OR34" s="60"/>
      <c r="OS34" s="60"/>
      <c r="OT34" s="60"/>
      <c r="OU34" s="60"/>
      <c r="OV34" s="60"/>
      <c r="OW34" s="60"/>
      <c r="OX34" s="60"/>
      <c r="OY34" s="60"/>
      <c r="OZ34" s="60"/>
      <c r="PA34" s="60"/>
      <c r="PB34" s="60"/>
      <c r="PC34" s="60"/>
      <c r="PD34" s="60"/>
      <c r="PE34" s="60"/>
      <c r="PF34" s="60"/>
      <c r="PG34" s="60"/>
      <c r="PH34" s="60"/>
      <c r="PI34" s="60"/>
      <c r="PJ34" s="60"/>
      <c r="PK34" s="60"/>
      <c r="PL34" s="60"/>
      <c r="PM34" s="60"/>
      <c r="PN34" s="60"/>
      <c r="PO34" s="60"/>
      <c r="PP34" s="60"/>
      <c r="PQ34" s="60"/>
      <c r="PR34" s="60"/>
      <c r="PS34" s="60"/>
      <c r="PT34" s="60"/>
      <c r="PU34" s="60"/>
      <c r="PV34" s="60"/>
      <c r="PW34" s="60"/>
      <c r="PX34" s="60"/>
      <c r="PY34" s="60"/>
    </row>
    <row r="35" spans="1:441" ht="13.95" customHeight="1" x14ac:dyDescent="0.3">
      <c r="A35" s="12" t="s">
        <v>385</v>
      </c>
      <c r="B35" s="192">
        <v>2463866.2799999989</v>
      </c>
      <c r="C35" s="61">
        <f>'cit 12-2024'!B91</f>
        <v>7450780.0999999903</v>
      </c>
      <c r="D35" s="61">
        <f>'cit 12-2024'!B162</f>
        <v>7654343.54</v>
      </c>
      <c r="E35" s="61">
        <f t="shared" si="6"/>
        <v>2260302.8399999896</v>
      </c>
      <c r="F35" s="37"/>
      <c r="G35" s="61">
        <v>468134.59</v>
      </c>
      <c r="H35" s="61">
        <f t="shared" si="11"/>
        <v>1415648.22</v>
      </c>
      <c r="I35" s="61">
        <f t="shared" si="12"/>
        <v>1454325.27</v>
      </c>
      <c r="J35" s="61">
        <f t="shared" si="1"/>
        <v>429457.54000000004</v>
      </c>
      <c r="K35" s="60"/>
      <c r="L35" s="217" t="s">
        <v>467</v>
      </c>
      <c r="M35" s="217" t="s">
        <v>484</v>
      </c>
      <c r="N35" s="217">
        <v>468134.59</v>
      </c>
      <c r="O35" s="217">
        <f>H35</f>
        <v>1415648.22</v>
      </c>
      <c r="P35" s="217">
        <f>I35</f>
        <v>1454325.27</v>
      </c>
      <c r="Q35" s="218">
        <f t="shared" si="2"/>
        <v>429457.54000000004</v>
      </c>
      <c r="R35" s="217">
        <v>429457.54000000004</v>
      </c>
      <c r="S35" s="101" t="s">
        <v>57</v>
      </c>
      <c r="T35" s="61" t="s">
        <v>484</v>
      </c>
      <c r="U35" s="240" t="str">
        <f>IF(W35&gt;0,40,IF(W35&lt;0,50,""))</f>
        <v/>
      </c>
      <c r="V35" s="241" t="str">
        <f>IF(W35&gt;0,W35,IF(W35&lt;0,-W35,""))</f>
        <v/>
      </c>
      <c r="W35" s="242">
        <f>Q35-R35</f>
        <v>0</v>
      </c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0"/>
      <c r="IV35" s="60"/>
      <c r="IW35" s="60"/>
      <c r="IX35" s="60"/>
      <c r="IY35" s="60"/>
      <c r="IZ35" s="60"/>
      <c r="JA35" s="60"/>
      <c r="JB35" s="60"/>
      <c r="JC35" s="60"/>
      <c r="JD35" s="60"/>
      <c r="JE35" s="60"/>
      <c r="JF35" s="60"/>
      <c r="JG35" s="60"/>
      <c r="JH35" s="60"/>
      <c r="JI35" s="60"/>
      <c r="JJ35" s="60"/>
      <c r="JK35" s="60"/>
      <c r="JL35" s="60"/>
      <c r="JM35" s="60"/>
      <c r="JN35" s="60"/>
      <c r="JO35" s="60"/>
      <c r="JP35" s="60"/>
      <c r="JQ35" s="60"/>
      <c r="JR35" s="60"/>
      <c r="JS35" s="60"/>
      <c r="JT35" s="60"/>
      <c r="JU35" s="60"/>
      <c r="JV35" s="60"/>
      <c r="JW35" s="60"/>
      <c r="JX35" s="60"/>
      <c r="JY35" s="60"/>
      <c r="JZ35" s="60"/>
      <c r="KA35" s="60"/>
      <c r="KB35" s="60"/>
      <c r="KC35" s="60"/>
      <c r="KD35" s="60"/>
      <c r="KE35" s="60"/>
      <c r="KF35" s="60"/>
      <c r="KG35" s="60"/>
      <c r="KH35" s="60"/>
      <c r="KI35" s="60"/>
      <c r="KJ35" s="60"/>
      <c r="KK35" s="60"/>
      <c r="KL35" s="60"/>
      <c r="KM35" s="60"/>
      <c r="KN35" s="60"/>
      <c r="KO35" s="60"/>
      <c r="KP35" s="60"/>
      <c r="KQ35" s="60"/>
      <c r="KR35" s="60"/>
      <c r="KS35" s="60"/>
      <c r="KT35" s="60"/>
      <c r="KU35" s="60"/>
      <c r="KV35" s="60"/>
      <c r="KW35" s="60"/>
      <c r="KX35" s="60"/>
      <c r="KY35" s="60"/>
      <c r="KZ35" s="60"/>
      <c r="LA35" s="60"/>
      <c r="LB35" s="60"/>
      <c r="LC35" s="60"/>
      <c r="LD35" s="60"/>
      <c r="LE35" s="60"/>
      <c r="LF35" s="60"/>
      <c r="LG35" s="60"/>
      <c r="LH35" s="60"/>
      <c r="LI35" s="60"/>
      <c r="LJ35" s="60"/>
      <c r="LK35" s="60"/>
      <c r="LL35" s="60"/>
      <c r="LM35" s="60"/>
      <c r="LN35" s="60"/>
      <c r="LO35" s="60"/>
      <c r="LP35" s="60"/>
      <c r="LQ35" s="60"/>
      <c r="LR35" s="60"/>
      <c r="LS35" s="60"/>
      <c r="LT35" s="60"/>
      <c r="LU35" s="60"/>
      <c r="LV35" s="60"/>
      <c r="LW35" s="60"/>
      <c r="LX35" s="60"/>
      <c r="LY35" s="60"/>
      <c r="LZ35" s="60"/>
      <c r="MA35" s="60"/>
      <c r="MB35" s="60"/>
      <c r="MC35" s="60"/>
      <c r="MD35" s="60"/>
      <c r="ME35" s="60"/>
      <c r="MF35" s="60"/>
      <c r="MG35" s="60"/>
      <c r="MH35" s="60"/>
      <c r="MI35" s="60"/>
      <c r="MJ35" s="60"/>
      <c r="MK35" s="60"/>
      <c r="ML35" s="60"/>
      <c r="MM35" s="60"/>
      <c r="MN35" s="60"/>
      <c r="MO35" s="60"/>
      <c r="MP35" s="60"/>
      <c r="MQ35" s="60"/>
      <c r="MR35" s="60"/>
      <c r="MS35" s="60"/>
      <c r="MT35" s="60"/>
      <c r="MU35" s="60"/>
      <c r="MV35" s="60"/>
      <c r="MW35" s="60"/>
      <c r="MX35" s="60"/>
      <c r="MY35" s="60"/>
      <c r="MZ35" s="60"/>
      <c r="NA35" s="60"/>
      <c r="NB35" s="60"/>
      <c r="NC35" s="60"/>
      <c r="ND35" s="60"/>
      <c r="NE35" s="60"/>
      <c r="NF35" s="60"/>
      <c r="NG35" s="60"/>
      <c r="NH35" s="60"/>
      <c r="NI35" s="60"/>
      <c r="NJ35" s="60"/>
      <c r="NK35" s="60"/>
      <c r="NL35" s="60"/>
      <c r="NM35" s="60"/>
      <c r="NN35" s="60"/>
      <c r="NO35" s="60"/>
      <c r="NP35" s="60"/>
      <c r="NQ35" s="60"/>
      <c r="NR35" s="60"/>
      <c r="NS35" s="60"/>
      <c r="NT35" s="60"/>
      <c r="NU35" s="60"/>
      <c r="NV35" s="60"/>
      <c r="NW35" s="60"/>
      <c r="NX35" s="60"/>
      <c r="NY35" s="60"/>
      <c r="NZ35" s="60"/>
      <c r="OA35" s="60"/>
      <c r="OB35" s="60"/>
      <c r="OC35" s="60"/>
      <c r="OD35" s="60"/>
      <c r="OE35" s="60"/>
      <c r="OF35" s="60"/>
      <c r="OG35" s="60"/>
      <c r="OH35" s="60"/>
      <c r="OI35" s="60"/>
      <c r="OJ35" s="60"/>
      <c r="OK35" s="60"/>
      <c r="OL35" s="60"/>
      <c r="OM35" s="60"/>
      <c r="ON35" s="60"/>
      <c r="OO35" s="60"/>
      <c r="OP35" s="60"/>
      <c r="OQ35" s="60"/>
      <c r="OR35" s="60"/>
      <c r="OS35" s="60"/>
      <c r="OT35" s="60"/>
      <c r="OU35" s="60"/>
      <c r="OV35" s="60"/>
      <c r="OW35" s="60"/>
      <c r="OX35" s="60"/>
      <c r="OY35" s="60"/>
      <c r="OZ35" s="60"/>
      <c r="PA35" s="60"/>
      <c r="PB35" s="60"/>
      <c r="PC35" s="60"/>
      <c r="PD35" s="60"/>
      <c r="PE35" s="60"/>
      <c r="PF35" s="60"/>
      <c r="PG35" s="60"/>
      <c r="PH35" s="60"/>
      <c r="PI35" s="60"/>
      <c r="PJ35" s="60"/>
      <c r="PK35" s="60"/>
      <c r="PL35" s="60"/>
      <c r="PM35" s="60"/>
      <c r="PN35" s="60"/>
      <c r="PO35" s="60"/>
      <c r="PP35" s="60"/>
      <c r="PQ35" s="60"/>
      <c r="PR35" s="60"/>
      <c r="PS35" s="60"/>
      <c r="PT35" s="60"/>
      <c r="PU35" s="60"/>
      <c r="PV35" s="60"/>
      <c r="PW35" s="60"/>
      <c r="PX35" s="60"/>
      <c r="PY35" s="60"/>
    </row>
    <row r="36" spans="1:441" ht="13.95" customHeight="1" x14ac:dyDescent="0.3">
      <c r="A36" s="12" t="s">
        <v>386</v>
      </c>
      <c r="B36" s="192">
        <v>6603848.5800000001</v>
      </c>
      <c r="C36" s="61">
        <f>'cit 12-2024'!B93</f>
        <v>0</v>
      </c>
      <c r="D36" s="61">
        <f>'cit 12-2024'!B161</f>
        <v>0</v>
      </c>
      <c r="E36" s="61">
        <f t="shared" si="6"/>
        <v>6603848.5800000001</v>
      </c>
      <c r="F36" s="37"/>
      <c r="G36" s="61">
        <v>1254731.23</v>
      </c>
      <c r="H36" s="61">
        <f t="shared" si="11"/>
        <v>0</v>
      </c>
      <c r="I36" s="61">
        <f t="shared" si="12"/>
        <v>0</v>
      </c>
      <c r="J36" s="61">
        <f t="shared" si="1"/>
        <v>1254731.23</v>
      </c>
      <c r="K36" s="60"/>
      <c r="L36" s="60"/>
      <c r="M36" s="60"/>
      <c r="N36" s="60"/>
      <c r="O36" s="60"/>
      <c r="P36" s="60"/>
      <c r="Q36" s="60"/>
      <c r="R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0"/>
      <c r="IV36" s="60"/>
      <c r="IW36" s="60"/>
      <c r="IX36" s="60"/>
      <c r="IY36" s="60"/>
      <c r="IZ36" s="60"/>
      <c r="JA36" s="60"/>
      <c r="JB36" s="60"/>
      <c r="JC36" s="60"/>
      <c r="JD36" s="60"/>
      <c r="JE36" s="60"/>
      <c r="JF36" s="60"/>
      <c r="JG36" s="60"/>
      <c r="JH36" s="60"/>
      <c r="JI36" s="60"/>
      <c r="JJ36" s="60"/>
      <c r="JK36" s="60"/>
      <c r="JL36" s="60"/>
      <c r="JM36" s="60"/>
      <c r="JN36" s="60"/>
      <c r="JO36" s="60"/>
      <c r="JP36" s="60"/>
      <c r="JQ36" s="60"/>
      <c r="JR36" s="60"/>
      <c r="JS36" s="60"/>
      <c r="JT36" s="60"/>
      <c r="JU36" s="60"/>
      <c r="JV36" s="60"/>
      <c r="JW36" s="60"/>
      <c r="JX36" s="60"/>
      <c r="JY36" s="60"/>
      <c r="JZ36" s="60"/>
      <c r="KA36" s="60"/>
      <c r="KB36" s="60"/>
      <c r="KC36" s="60"/>
      <c r="KD36" s="60"/>
      <c r="KE36" s="60"/>
      <c r="KF36" s="60"/>
      <c r="KG36" s="60"/>
      <c r="KH36" s="60"/>
      <c r="KI36" s="60"/>
      <c r="KJ36" s="60"/>
      <c r="KK36" s="60"/>
      <c r="KL36" s="60"/>
      <c r="KM36" s="60"/>
      <c r="KN36" s="60"/>
      <c r="KO36" s="60"/>
      <c r="KP36" s="60"/>
      <c r="KQ36" s="60"/>
      <c r="KR36" s="60"/>
      <c r="KS36" s="60"/>
      <c r="KT36" s="60"/>
      <c r="KU36" s="60"/>
      <c r="KV36" s="60"/>
      <c r="KW36" s="60"/>
      <c r="KX36" s="60"/>
      <c r="KY36" s="60"/>
      <c r="KZ36" s="60"/>
      <c r="LA36" s="60"/>
      <c r="LB36" s="60"/>
      <c r="LC36" s="60"/>
      <c r="LD36" s="60"/>
      <c r="LE36" s="60"/>
      <c r="LF36" s="60"/>
      <c r="LG36" s="60"/>
      <c r="LH36" s="60"/>
      <c r="LI36" s="60"/>
      <c r="LJ36" s="60"/>
      <c r="LK36" s="60"/>
      <c r="LL36" s="60"/>
      <c r="LM36" s="60"/>
      <c r="LN36" s="60"/>
      <c r="LO36" s="60"/>
      <c r="LP36" s="60"/>
      <c r="LQ36" s="60"/>
      <c r="LR36" s="60"/>
      <c r="LS36" s="60"/>
      <c r="LT36" s="60"/>
      <c r="LU36" s="60"/>
      <c r="LV36" s="60"/>
      <c r="LW36" s="60"/>
      <c r="LX36" s="60"/>
      <c r="LY36" s="60"/>
      <c r="LZ36" s="60"/>
      <c r="MA36" s="60"/>
      <c r="MB36" s="60"/>
      <c r="MC36" s="60"/>
      <c r="MD36" s="60"/>
      <c r="ME36" s="60"/>
      <c r="MF36" s="60"/>
      <c r="MG36" s="60"/>
      <c r="MH36" s="60"/>
      <c r="MI36" s="60"/>
      <c r="MJ36" s="60"/>
      <c r="MK36" s="60"/>
      <c r="ML36" s="60"/>
      <c r="MM36" s="60"/>
      <c r="MN36" s="60"/>
      <c r="MO36" s="60"/>
      <c r="MP36" s="60"/>
      <c r="MQ36" s="60"/>
      <c r="MR36" s="60"/>
      <c r="MS36" s="60"/>
      <c r="MT36" s="60"/>
      <c r="MU36" s="60"/>
      <c r="MV36" s="60"/>
      <c r="MW36" s="60"/>
      <c r="MX36" s="60"/>
      <c r="MY36" s="60"/>
      <c r="MZ36" s="60"/>
      <c r="NA36" s="60"/>
      <c r="NB36" s="60"/>
      <c r="NC36" s="60"/>
      <c r="ND36" s="60"/>
      <c r="NE36" s="60"/>
      <c r="NF36" s="60"/>
      <c r="NG36" s="60"/>
      <c r="NH36" s="60"/>
      <c r="NI36" s="60"/>
      <c r="NJ36" s="60"/>
      <c r="NK36" s="60"/>
      <c r="NL36" s="60"/>
      <c r="NM36" s="60"/>
      <c r="NN36" s="60"/>
      <c r="NO36" s="60"/>
      <c r="NP36" s="60"/>
      <c r="NQ36" s="60"/>
      <c r="NR36" s="60"/>
      <c r="NS36" s="60"/>
      <c r="NT36" s="60"/>
      <c r="NU36" s="60"/>
      <c r="NV36" s="60"/>
      <c r="NW36" s="60"/>
      <c r="NX36" s="60"/>
      <c r="NY36" s="60"/>
      <c r="NZ36" s="60"/>
      <c r="OA36" s="60"/>
      <c r="OB36" s="60"/>
      <c r="OC36" s="60"/>
      <c r="OD36" s="60"/>
      <c r="OE36" s="60"/>
      <c r="OF36" s="60"/>
      <c r="OG36" s="60"/>
      <c r="OH36" s="60"/>
      <c r="OI36" s="60"/>
      <c r="OJ36" s="60"/>
      <c r="OK36" s="60"/>
      <c r="OL36" s="60"/>
      <c r="OM36" s="60"/>
      <c r="ON36" s="60"/>
      <c r="OO36" s="60"/>
      <c r="OP36" s="60"/>
      <c r="OQ36" s="60"/>
      <c r="OR36" s="60"/>
      <c r="OS36" s="60"/>
      <c r="OT36" s="60"/>
      <c r="OU36" s="60"/>
      <c r="OV36" s="60"/>
      <c r="OW36" s="60"/>
      <c r="OX36" s="60"/>
      <c r="OY36" s="60"/>
      <c r="OZ36" s="60"/>
      <c r="PA36" s="60"/>
      <c r="PB36" s="60"/>
      <c r="PC36" s="60"/>
      <c r="PD36" s="60"/>
      <c r="PE36" s="60"/>
      <c r="PF36" s="60"/>
      <c r="PG36" s="60"/>
      <c r="PH36" s="60"/>
      <c r="PI36" s="60"/>
      <c r="PJ36" s="60"/>
      <c r="PK36" s="60"/>
      <c r="PL36" s="60"/>
      <c r="PM36" s="60"/>
      <c r="PN36" s="60"/>
      <c r="PO36" s="60"/>
      <c r="PP36" s="60"/>
      <c r="PQ36" s="60"/>
      <c r="PR36" s="60"/>
      <c r="PS36" s="60"/>
      <c r="PT36" s="60"/>
      <c r="PU36" s="60"/>
      <c r="PV36" s="60"/>
      <c r="PW36" s="60"/>
      <c r="PX36" s="60"/>
      <c r="PY36" s="60"/>
    </row>
    <row r="37" spans="1:441" ht="13.95" customHeight="1" x14ac:dyDescent="0.3">
      <c r="A37" s="12" t="s">
        <v>1840</v>
      </c>
      <c r="B37" s="192">
        <v>0</v>
      </c>
      <c r="C37" s="61">
        <f>'cit 12-2024'!B89</f>
        <v>1173005.77</v>
      </c>
      <c r="D37" s="61">
        <f>'cit 12-2024'!B158</f>
        <v>1173005.77</v>
      </c>
      <c r="E37" s="61">
        <f t="shared" si="6"/>
        <v>0</v>
      </c>
      <c r="F37" s="37"/>
      <c r="G37" s="61">
        <v>0</v>
      </c>
      <c r="H37" s="61">
        <f t="shared" ref="H37:H38" si="15">ROUND(C37*19%,2)</f>
        <v>222871.1</v>
      </c>
      <c r="I37" s="61">
        <f t="shared" ref="I37:I38" si="16">ROUND(D37*19%,2)</f>
        <v>222871.1</v>
      </c>
      <c r="J37" s="61">
        <f t="shared" ref="J37:J38" si="17">G37+H37-I37</f>
        <v>0</v>
      </c>
      <c r="K37" s="60"/>
      <c r="L37" s="60"/>
      <c r="M37" s="60"/>
      <c r="N37" s="60"/>
      <c r="O37" s="60"/>
      <c r="P37" s="60"/>
      <c r="Q37" s="60"/>
      <c r="R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  <c r="IV37" s="60"/>
      <c r="IW37" s="60"/>
      <c r="IX37" s="60"/>
      <c r="IY37" s="60"/>
      <c r="IZ37" s="60"/>
      <c r="JA37" s="60"/>
      <c r="JB37" s="60"/>
      <c r="JC37" s="60"/>
      <c r="JD37" s="60"/>
      <c r="JE37" s="60"/>
      <c r="JF37" s="60"/>
      <c r="JG37" s="60"/>
      <c r="JH37" s="60"/>
      <c r="JI37" s="60"/>
      <c r="JJ37" s="60"/>
      <c r="JK37" s="60"/>
      <c r="JL37" s="60"/>
      <c r="JM37" s="60"/>
      <c r="JN37" s="60"/>
      <c r="JO37" s="60"/>
      <c r="JP37" s="60"/>
      <c r="JQ37" s="60"/>
      <c r="JR37" s="60"/>
      <c r="JS37" s="60"/>
      <c r="JT37" s="60"/>
      <c r="JU37" s="60"/>
      <c r="JV37" s="60"/>
      <c r="JW37" s="60"/>
      <c r="JX37" s="60"/>
      <c r="JY37" s="60"/>
      <c r="JZ37" s="60"/>
      <c r="KA37" s="60"/>
      <c r="KB37" s="60"/>
      <c r="KC37" s="60"/>
      <c r="KD37" s="60"/>
      <c r="KE37" s="60"/>
      <c r="KF37" s="60"/>
      <c r="KG37" s="60"/>
      <c r="KH37" s="60"/>
      <c r="KI37" s="60"/>
      <c r="KJ37" s="60"/>
      <c r="KK37" s="60"/>
      <c r="KL37" s="60"/>
      <c r="KM37" s="60"/>
      <c r="KN37" s="60"/>
      <c r="KO37" s="60"/>
      <c r="KP37" s="60"/>
      <c r="KQ37" s="60"/>
      <c r="KR37" s="60"/>
      <c r="KS37" s="60"/>
      <c r="KT37" s="60"/>
      <c r="KU37" s="60"/>
      <c r="KV37" s="60"/>
      <c r="KW37" s="60"/>
      <c r="KX37" s="60"/>
      <c r="KY37" s="60"/>
      <c r="KZ37" s="60"/>
      <c r="LA37" s="60"/>
      <c r="LB37" s="60"/>
      <c r="LC37" s="60"/>
      <c r="LD37" s="60"/>
      <c r="LE37" s="60"/>
      <c r="LF37" s="60"/>
      <c r="LG37" s="60"/>
      <c r="LH37" s="60"/>
      <c r="LI37" s="60"/>
      <c r="LJ37" s="60"/>
      <c r="LK37" s="60"/>
      <c r="LL37" s="60"/>
      <c r="LM37" s="60"/>
      <c r="LN37" s="60"/>
      <c r="LO37" s="60"/>
      <c r="LP37" s="60"/>
      <c r="LQ37" s="60"/>
      <c r="LR37" s="60"/>
      <c r="LS37" s="60"/>
      <c r="LT37" s="60"/>
      <c r="LU37" s="60"/>
      <c r="LV37" s="60"/>
      <c r="LW37" s="60"/>
      <c r="LX37" s="60"/>
      <c r="LY37" s="60"/>
      <c r="LZ37" s="60"/>
      <c r="MA37" s="60"/>
      <c r="MB37" s="60"/>
      <c r="MC37" s="60"/>
      <c r="MD37" s="60"/>
      <c r="ME37" s="60"/>
      <c r="MF37" s="60"/>
      <c r="MG37" s="60"/>
      <c r="MH37" s="60"/>
      <c r="MI37" s="60"/>
      <c r="MJ37" s="60"/>
      <c r="MK37" s="60"/>
      <c r="ML37" s="60"/>
      <c r="MM37" s="60"/>
      <c r="MN37" s="60"/>
      <c r="MO37" s="60"/>
      <c r="MP37" s="60"/>
      <c r="MQ37" s="60"/>
      <c r="MR37" s="60"/>
      <c r="MS37" s="60"/>
      <c r="MT37" s="60"/>
      <c r="MU37" s="60"/>
      <c r="MV37" s="60"/>
      <c r="MW37" s="60"/>
      <c r="MX37" s="60"/>
      <c r="MY37" s="60"/>
      <c r="MZ37" s="60"/>
      <c r="NA37" s="60"/>
      <c r="NB37" s="60"/>
      <c r="NC37" s="60"/>
      <c r="ND37" s="60"/>
      <c r="NE37" s="60"/>
      <c r="NF37" s="60"/>
      <c r="NG37" s="60"/>
      <c r="NH37" s="60"/>
      <c r="NI37" s="60"/>
      <c r="NJ37" s="60"/>
      <c r="NK37" s="60"/>
      <c r="NL37" s="60"/>
      <c r="NM37" s="60"/>
      <c r="NN37" s="60"/>
      <c r="NO37" s="60"/>
      <c r="NP37" s="60"/>
      <c r="NQ37" s="60"/>
      <c r="NR37" s="60"/>
      <c r="NS37" s="60"/>
      <c r="NT37" s="60"/>
      <c r="NU37" s="60"/>
      <c r="NV37" s="60"/>
      <c r="NW37" s="60"/>
      <c r="NX37" s="60"/>
      <c r="NY37" s="60"/>
      <c r="NZ37" s="60"/>
      <c r="OA37" s="60"/>
      <c r="OB37" s="60"/>
      <c r="OC37" s="60"/>
      <c r="OD37" s="60"/>
      <c r="OE37" s="60"/>
      <c r="OF37" s="60"/>
      <c r="OG37" s="60"/>
      <c r="OH37" s="60"/>
      <c r="OI37" s="60"/>
      <c r="OJ37" s="60"/>
      <c r="OK37" s="60"/>
      <c r="OL37" s="60"/>
      <c r="OM37" s="60"/>
      <c r="ON37" s="60"/>
      <c r="OO37" s="60"/>
      <c r="OP37" s="60"/>
      <c r="OQ37" s="60"/>
      <c r="OR37" s="60"/>
      <c r="OS37" s="60"/>
      <c r="OT37" s="60"/>
      <c r="OU37" s="60"/>
      <c r="OV37" s="60"/>
      <c r="OW37" s="60"/>
      <c r="OX37" s="60"/>
      <c r="OY37" s="60"/>
      <c r="OZ37" s="60"/>
      <c r="PA37" s="60"/>
      <c r="PB37" s="60"/>
      <c r="PC37" s="60"/>
      <c r="PD37" s="60"/>
      <c r="PE37" s="60"/>
      <c r="PF37" s="60"/>
      <c r="PG37" s="60"/>
      <c r="PH37" s="60"/>
      <c r="PI37" s="60"/>
      <c r="PJ37" s="60"/>
      <c r="PK37" s="60"/>
      <c r="PL37" s="60"/>
      <c r="PM37" s="60"/>
      <c r="PN37" s="60"/>
      <c r="PO37" s="60"/>
      <c r="PP37" s="60"/>
      <c r="PQ37" s="60"/>
      <c r="PR37" s="60"/>
      <c r="PS37" s="60"/>
      <c r="PT37" s="60"/>
      <c r="PU37" s="60"/>
      <c r="PV37" s="60"/>
      <c r="PW37" s="60"/>
      <c r="PX37" s="60"/>
      <c r="PY37" s="60"/>
    </row>
    <row r="38" spans="1:441" ht="13.95" customHeight="1" x14ac:dyDescent="0.3">
      <c r="A38" s="12" t="s">
        <v>1841</v>
      </c>
      <c r="B38" s="192">
        <v>0</v>
      </c>
      <c r="C38" s="61">
        <f>'cit 12-2024'!B92</f>
        <v>2017973.06</v>
      </c>
      <c r="D38" s="61">
        <f>'cit 12-2024'!B160</f>
        <v>2017973.06</v>
      </c>
      <c r="E38" s="61">
        <f t="shared" si="6"/>
        <v>0</v>
      </c>
      <c r="F38" s="37"/>
      <c r="G38" s="61">
        <v>0</v>
      </c>
      <c r="H38" s="61">
        <f t="shared" si="15"/>
        <v>383414.88</v>
      </c>
      <c r="I38" s="61">
        <f t="shared" si="16"/>
        <v>383414.88</v>
      </c>
      <c r="J38" s="61">
        <f t="shared" si="17"/>
        <v>0</v>
      </c>
      <c r="K38" s="60"/>
      <c r="L38" s="60"/>
      <c r="M38" s="60"/>
      <c r="N38" s="60"/>
      <c r="O38" s="60"/>
      <c r="P38" s="60"/>
      <c r="Q38" s="60"/>
      <c r="R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0"/>
      <c r="IG38" s="60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0"/>
      <c r="IV38" s="60"/>
      <c r="IW38" s="60"/>
      <c r="IX38" s="60"/>
      <c r="IY38" s="60"/>
      <c r="IZ38" s="60"/>
      <c r="JA38" s="60"/>
      <c r="JB38" s="60"/>
      <c r="JC38" s="60"/>
      <c r="JD38" s="60"/>
      <c r="JE38" s="60"/>
      <c r="JF38" s="60"/>
      <c r="JG38" s="60"/>
      <c r="JH38" s="60"/>
      <c r="JI38" s="60"/>
      <c r="JJ38" s="60"/>
      <c r="JK38" s="60"/>
      <c r="JL38" s="60"/>
      <c r="JM38" s="60"/>
      <c r="JN38" s="60"/>
      <c r="JO38" s="60"/>
      <c r="JP38" s="60"/>
      <c r="JQ38" s="60"/>
      <c r="JR38" s="60"/>
      <c r="JS38" s="60"/>
      <c r="JT38" s="60"/>
      <c r="JU38" s="60"/>
      <c r="JV38" s="60"/>
      <c r="JW38" s="60"/>
      <c r="JX38" s="60"/>
      <c r="JY38" s="60"/>
      <c r="JZ38" s="60"/>
      <c r="KA38" s="60"/>
      <c r="KB38" s="60"/>
      <c r="KC38" s="60"/>
      <c r="KD38" s="60"/>
      <c r="KE38" s="60"/>
      <c r="KF38" s="60"/>
      <c r="KG38" s="60"/>
      <c r="KH38" s="60"/>
      <c r="KI38" s="60"/>
      <c r="KJ38" s="60"/>
      <c r="KK38" s="60"/>
      <c r="KL38" s="60"/>
      <c r="KM38" s="60"/>
      <c r="KN38" s="60"/>
      <c r="KO38" s="60"/>
      <c r="KP38" s="60"/>
      <c r="KQ38" s="60"/>
      <c r="KR38" s="60"/>
      <c r="KS38" s="60"/>
      <c r="KT38" s="60"/>
      <c r="KU38" s="60"/>
      <c r="KV38" s="60"/>
      <c r="KW38" s="60"/>
      <c r="KX38" s="60"/>
      <c r="KY38" s="60"/>
      <c r="KZ38" s="60"/>
      <c r="LA38" s="60"/>
      <c r="LB38" s="60"/>
      <c r="LC38" s="60"/>
      <c r="LD38" s="60"/>
      <c r="LE38" s="60"/>
      <c r="LF38" s="60"/>
      <c r="LG38" s="60"/>
      <c r="LH38" s="60"/>
      <c r="LI38" s="60"/>
      <c r="LJ38" s="60"/>
      <c r="LK38" s="60"/>
      <c r="LL38" s="60"/>
      <c r="LM38" s="60"/>
      <c r="LN38" s="60"/>
      <c r="LO38" s="60"/>
      <c r="LP38" s="60"/>
      <c r="LQ38" s="60"/>
      <c r="LR38" s="60"/>
      <c r="LS38" s="60"/>
      <c r="LT38" s="60"/>
      <c r="LU38" s="60"/>
      <c r="LV38" s="60"/>
      <c r="LW38" s="60"/>
      <c r="LX38" s="60"/>
      <c r="LY38" s="60"/>
      <c r="LZ38" s="60"/>
      <c r="MA38" s="60"/>
      <c r="MB38" s="60"/>
      <c r="MC38" s="60"/>
      <c r="MD38" s="60"/>
      <c r="ME38" s="60"/>
      <c r="MF38" s="60"/>
      <c r="MG38" s="60"/>
      <c r="MH38" s="60"/>
      <c r="MI38" s="60"/>
      <c r="MJ38" s="60"/>
      <c r="MK38" s="60"/>
      <c r="ML38" s="60"/>
      <c r="MM38" s="60"/>
      <c r="MN38" s="60"/>
      <c r="MO38" s="60"/>
      <c r="MP38" s="60"/>
      <c r="MQ38" s="60"/>
      <c r="MR38" s="60"/>
      <c r="MS38" s="60"/>
      <c r="MT38" s="60"/>
      <c r="MU38" s="60"/>
      <c r="MV38" s="60"/>
      <c r="MW38" s="60"/>
      <c r="MX38" s="60"/>
      <c r="MY38" s="60"/>
      <c r="MZ38" s="60"/>
      <c r="NA38" s="60"/>
      <c r="NB38" s="60"/>
      <c r="NC38" s="60"/>
      <c r="ND38" s="60"/>
      <c r="NE38" s="60"/>
      <c r="NF38" s="60"/>
      <c r="NG38" s="60"/>
      <c r="NH38" s="60"/>
      <c r="NI38" s="60"/>
      <c r="NJ38" s="60"/>
      <c r="NK38" s="60"/>
      <c r="NL38" s="60"/>
      <c r="NM38" s="60"/>
      <c r="NN38" s="60"/>
      <c r="NO38" s="60"/>
      <c r="NP38" s="60"/>
      <c r="NQ38" s="60"/>
      <c r="NR38" s="60"/>
      <c r="NS38" s="60"/>
      <c r="NT38" s="60"/>
      <c r="NU38" s="60"/>
      <c r="NV38" s="60"/>
      <c r="NW38" s="60"/>
      <c r="NX38" s="60"/>
      <c r="NY38" s="60"/>
      <c r="NZ38" s="60"/>
      <c r="OA38" s="60"/>
      <c r="OB38" s="60"/>
      <c r="OC38" s="60"/>
      <c r="OD38" s="60"/>
      <c r="OE38" s="60"/>
      <c r="OF38" s="60"/>
      <c r="OG38" s="60"/>
      <c r="OH38" s="60"/>
      <c r="OI38" s="60"/>
      <c r="OJ38" s="60"/>
      <c r="OK38" s="60"/>
      <c r="OL38" s="60"/>
      <c r="OM38" s="60"/>
      <c r="ON38" s="60"/>
      <c r="OO38" s="60"/>
      <c r="OP38" s="60"/>
      <c r="OQ38" s="60"/>
      <c r="OR38" s="60"/>
      <c r="OS38" s="60"/>
      <c r="OT38" s="60"/>
      <c r="OU38" s="60"/>
      <c r="OV38" s="60"/>
      <c r="OW38" s="60"/>
      <c r="OX38" s="60"/>
      <c r="OY38" s="60"/>
      <c r="OZ38" s="60"/>
      <c r="PA38" s="60"/>
      <c r="PB38" s="60"/>
      <c r="PC38" s="60"/>
      <c r="PD38" s="60"/>
      <c r="PE38" s="60"/>
      <c r="PF38" s="60"/>
      <c r="PG38" s="60"/>
      <c r="PH38" s="60"/>
      <c r="PI38" s="60"/>
      <c r="PJ38" s="60"/>
      <c r="PK38" s="60"/>
      <c r="PL38" s="60"/>
      <c r="PM38" s="60"/>
      <c r="PN38" s="60"/>
      <c r="PO38" s="60"/>
      <c r="PP38" s="60"/>
      <c r="PQ38" s="60"/>
      <c r="PR38" s="60"/>
      <c r="PS38" s="60"/>
      <c r="PT38" s="60"/>
      <c r="PU38" s="60"/>
      <c r="PV38" s="60"/>
      <c r="PW38" s="60"/>
      <c r="PX38" s="60"/>
      <c r="PY38" s="60"/>
    </row>
    <row r="39" spans="1:441" ht="19.95" customHeight="1" x14ac:dyDescent="0.3">
      <c r="A39" s="12" t="s">
        <v>387</v>
      </c>
      <c r="B39" s="192">
        <v>0</v>
      </c>
      <c r="C39" s="261">
        <f>'cit 12-2024'!B102</f>
        <v>0</v>
      </c>
      <c r="D39" s="61">
        <f>'cit 12-2024'!B173</f>
        <v>0</v>
      </c>
      <c r="E39" s="61">
        <f t="shared" si="6"/>
        <v>0</v>
      </c>
      <c r="F39" s="37"/>
      <c r="G39" s="61">
        <v>0</v>
      </c>
      <c r="H39" s="61">
        <f t="shared" si="11"/>
        <v>0</v>
      </c>
      <c r="I39" s="61">
        <f t="shared" si="12"/>
        <v>0</v>
      </c>
      <c r="J39" s="61">
        <f t="shared" si="1"/>
        <v>0</v>
      </c>
      <c r="K39" s="60"/>
      <c r="L39" s="217" t="s">
        <v>468</v>
      </c>
      <c r="M39" s="217" t="s">
        <v>485</v>
      </c>
      <c r="N39" s="217">
        <v>1265649.1399999999</v>
      </c>
      <c r="O39" s="217">
        <f>H36+H39+H40+H37+H38</f>
        <v>617052.73</v>
      </c>
      <c r="P39" s="217">
        <f>I36+I39+I40+I37+I38</f>
        <v>617203.87</v>
      </c>
      <c r="Q39" s="218">
        <f t="shared" si="2"/>
        <v>1265498</v>
      </c>
      <c r="R39" s="217">
        <v>1265498</v>
      </c>
      <c r="S39" s="101" t="s">
        <v>61</v>
      </c>
      <c r="T39" s="61" t="s">
        <v>485</v>
      </c>
      <c r="U39" s="240" t="str">
        <f>IF(W39&gt;0,40,IF(W39&lt;0,50,""))</f>
        <v/>
      </c>
      <c r="V39" s="241" t="str">
        <f>IF(W39&gt;0,W39,IF(W39&lt;0,-W39,""))</f>
        <v/>
      </c>
      <c r="W39" s="242">
        <f>Q39-R39</f>
        <v>0</v>
      </c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0"/>
      <c r="IG39" s="60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0"/>
      <c r="IV39" s="60"/>
      <c r="IW39" s="60"/>
      <c r="IX39" s="60"/>
      <c r="IY39" s="60"/>
      <c r="IZ39" s="60"/>
      <c r="JA39" s="60"/>
      <c r="JB39" s="60"/>
      <c r="JC39" s="60"/>
      <c r="JD39" s="60"/>
      <c r="JE39" s="60"/>
      <c r="JF39" s="60"/>
      <c r="JG39" s="60"/>
      <c r="JH39" s="60"/>
      <c r="JI39" s="60"/>
      <c r="JJ39" s="60"/>
      <c r="JK39" s="60"/>
      <c r="JL39" s="60"/>
      <c r="JM39" s="60"/>
      <c r="JN39" s="60"/>
      <c r="JO39" s="60"/>
      <c r="JP39" s="60"/>
      <c r="JQ39" s="60"/>
      <c r="JR39" s="60"/>
      <c r="JS39" s="60"/>
      <c r="JT39" s="60"/>
      <c r="JU39" s="60"/>
      <c r="JV39" s="60"/>
      <c r="JW39" s="60"/>
      <c r="JX39" s="60"/>
      <c r="JY39" s="60"/>
      <c r="JZ39" s="60"/>
      <c r="KA39" s="60"/>
      <c r="KB39" s="60"/>
      <c r="KC39" s="60"/>
      <c r="KD39" s="60"/>
      <c r="KE39" s="60"/>
      <c r="KF39" s="60"/>
      <c r="KG39" s="60"/>
      <c r="KH39" s="60"/>
      <c r="KI39" s="60"/>
      <c r="KJ39" s="60"/>
      <c r="KK39" s="60"/>
      <c r="KL39" s="60"/>
      <c r="KM39" s="60"/>
      <c r="KN39" s="60"/>
      <c r="KO39" s="60"/>
      <c r="KP39" s="60"/>
      <c r="KQ39" s="60"/>
      <c r="KR39" s="60"/>
      <c r="KS39" s="60"/>
      <c r="KT39" s="60"/>
      <c r="KU39" s="60"/>
      <c r="KV39" s="60"/>
      <c r="KW39" s="60"/>
      <c r="KX39" s="60"/>
      <c r="KY39" s="60"/>
      <c r="KZ39" s="60"/>
      <c r="LA39" s="60"/>
      <c r="LB39" s="60"/>
      <c r="LC39" s="60"/>
      <c r="LD39" s="60"/>
      <c r="LE39" s="60"/>
      <c r="LF39" s="60"/>
      <c r="LG39" s="60"/>
      <c r="LH39" s="60"/>
      <c r="LI39" s="60"/>
      <c r="LJ39" s="60"/>
      <c r="LK39" s="60"/>
      <c r="LL39" s="60"/>
      <c r="LM39" s="60"/>
      <c r="LN39" s="60"/>
      <c r="LO39" s="60"/>
      <c r="LP39" s="60"/>
      <c r="LQ39" s="60"/>
      <c r="LR39" s="60"/>
      <c r="LS39" s="60"/>
      <c r="LT39" s="60"/>
      <c r="LU39" s="60"/>
      <c r="LV39" s="60"/>
      <c r="LW39" s="60"/>
      <c r="LX39" s="60"/>
      <c r="LY39" s="60"/>
      <c r="LZ39" s="60"/>
      <c r="MA39" s="60"/>
      <c r="MB39" s="60"/>
      <c r="MC39" s="60"/>
      <c r="MD39" s="60"/>
      <c r="ME39" s="60"/>
      <c r="MF39" s="60"/>
      <c r="MG39" s="60"/>
      <c r="MH39" s="60"/>
      <c r="MI39" s="60"/>
      <c r="MJ39" s="60"/>
      <c r="MK39" s="60"/>
      <c r="ML39" s="60"/>
      <c r="MM39" s="60"/>
      <c r="MN39" s="60"/>
      <c r="MO39" s="60"/>
      <c r="MP39" s="60"/>
      <c r="MQ39" s="60"/>
      <c r="MR39" s="60"/>
      <c r="MS39" s="60"/>
      <c r="MT39" s="60"/>
      <c r="MU39" s="60"/>
      <c r="MV39" s="60"/>
      <c r="MW39" s="60"/>
      <c r="MX39" s="60"/>
      <c r="MY39" s="60"/>
      <c r="MZ39" s="60"/>
      <c r="NA39" s="60"/>
      <c r="NB39" s="60"/>
      <c r="NC39" s="60"/>
      <c r="ND39" s="60"/>
      <c r="NE39" s="60"/>
      <c r="NF39" s="60"/>
      <c r="NG39" s="60"/>
      <c r="NH39" s="60"/>
      <c r="NI39" s="60"/>
      <c r="NJ39" s="60"/>
      <c r="NK39" s="60"/>
      <c r="NL39" s="60"/>
      <c r="NM39" s="60"/>
      <c r="NN39" s="60"/>
      <c r="NO39" s="60"/>
      <c r="NP39" s="60"/>
      <c r="NQ39" s="60"/>
      <c r="NR39" s="60"/>
      <c r="NS39" s="60"/>
      <c r="NT39" s="60"/>
      <c r="NU39" s="60"/>
      <c r="NV39" s="60"/>
      <c r="NW39" s="60"/>
      <c r="NX39" s="60"/>
      <c r="NY39" s="60"/>
      <c r="NZ39" s="60"/>
      <c r="OA39" s="60"/>
      <c r="OB39" s="60"/>
      <c r="OC39" s="60"/>
      <c r="OD39" s="60"/>
      <c r="OE39" s="60"/>
      <c r="OF39" s="60"/>
      <c r="OG39" s="60"/>
      <c r="OH39" s="60"/>
      <c r="OI39" s="60"/>
      <c r="OJ39" s="60"/>
      <c r="OK39" s="60"/>
      <c r="OL39" s="60"/>
      <c r="OM39" s="60"/>
      <c r="ON39" s="60"/>
      <c r="OO39" s="60"/>
      <c r="OP39" s="60"/>
      <c r="OQ39" s="60"/>
      <c r="OR39" s="60"/>
      <c r="OS39" s="60"/>
      <c r="OT39" s="60"/>
      <c r="OU39" s="60"/>
      <c r="OV39" s="60"/>
      <c r="OW39" s="60"/>
      <c r="OX39" s="60"/>
      <c r="OY39" s="60"/>
      <c r="OZ39" s="60"/>
      <c r="PA39" s="60"/>
      <c r="PB39" s="60"/>
      <c r="PC39" s="60"/>
      <c r="PD39" s="60"/>
      <c r="PE39" s="60"/>
      <c r="PF39" s="60"/>
      <c r="PG39" s="60"/>
      <c r="PH39" s="60"/>
      <c r="PI39" s="60"/>
      <c r="PJ39" s="60"/>
      <c r="PK39" s="60"/>
      <c r="PL39" s="60"/>
      <c r="PM39" s="60"/>
      <c r="PN39" s="60"/>
      <c r="PO39" s="60"/>
      <c r="PP39" s="60"/>
      <c r="PQ39" s="60"/>
      <c r="PR39" s="60"/>
      <c r="PS39" s="60"/>
      <c r="PT39" s="60"/>
      <c r="PU39" s="60"/>
      <c r="PV39" s="60"/>
      <c r="PW39" s="60"/>
      <c r="PX39" s="60"/>
      <c r="PY39" s="60"/>
    </row>
    <row r="40" spans="1:441" ht="13.95" customHeight="1" x14ac:dyDescent="0.3">
      <c r="A40" s="12" t="s">
        <v>388</v>
      </c>
      <c r="B40" s="192">
        <v>57462.600000000035</v>
      </c>
      <c r="C40" s="261">
        <f>'cit 12-2024'!B103</f>
        <v>56667.1</v>
      </c>
      <c r="D40" s="61">
        <f>'cit 12-2024'!B174</f>
        <v>57462.6</v>
      </c>
      <c r="E40" s="61">
        <f t="shared" si="6"/>
        <v>56667.100000000042</v>
      </c>
      <c r="F40" s="37"/>
      <c r="G40" s="61">
        <v>10917.89</v>
      </c>
      <c r="H40" s="61">
        <f t="shared" si="11"/>
        <v>10766.75</v>
      </c>
      <c r="I40" s="61">
        <f t="shared" si="12"/>
        <v>10917.89</v>
      </c>
      <c r="J40" s="61">
        <f t="shared" si="1"/>
        <v>10766.75</v>
      </c>
      <c r="K40" s="60"/>
      <c r="L40" s="60"/>
      <c r="M40" s="60"/>
      <c r="N40" s="60"/>
      <c r="O40" s="60"/>
      <c r="P40" s="60"/>
      <c r="Q40" s="60"/>
      <c r="R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</row>
    <row r="41" spans="1:441" ht="13.95" customHeight="1" x14ac:dyDescent="0.3">
      <c r="A41" s="452" t="s">
        <v>389</v>
      </c>
      <c r="B41" s="190">
        <v>0</v>
      </c>
      <c r="C41" s="217">
        <f>IF('cit 12-2024'!B241&lt;0,-'cit 12-2024'!B241,0)</f>
        <v>0</v>
      </c>
      <c r="D41" s="217"/>
      <c r="E41" s="217">
        <f t="shared" si="6"/>
        <v>0</v>
      </c>
      <c r="F41" s="37"/>
      <c r="G41" s="217">
        <v>0</v>
      </c>
      <c r="H41" s="217">
        <f t="shared" si="11"/>
        <v>0</v>
      </c>
      <c r="I41" s="217">
        <f t="shared" si="12"/>
        <v>0</v>
      </c>
      <c r="J41" s="217">
        <f t="shared" si="1"/>
        <v>0</v>
      </c>
      <c r="K41" s="60"/>
      <c r="L41" s="217" t="s">
        <v>469</v>
      </c>
      <c r="M41" s="217" t="s">
        <v>486</v>
      </c>
      <c r="N41" s="217">
        <v>0</v>
      </c>
      <c r="O41" s="217">
        <f>H41</f>
        <v>0</v>
      </c>
      <c r="P41" s="217">
        <f>I41</f>
        <v>0</v>
      </c>
      <c r="Q41" s="218">
        <f t="shared" si="2"/>
        <v>0</v>
      </c>
      <c r="R41" s="217">
        <v>0</v>
      </c>
      <c r="S41" s="101" t="s">
        <v>62</v>
      </c>
      <c r="T41" s="61" t="s">
        <v>491</v>
      </c>
      <c r="U41" s="240" t="str">
        <f>IF(W41&gt;0,40,IF(W41&lt;0,50,""))</f>
        <v/>
      </c>
      <c r="V41" s="241" t="str">
        <f>IF(W41&gt;0,W41,IF(W41&lt;0,-W41,""))</f>
        <v/>
      </c>
      <c r="W41" s="242">
        <f>Q41-R41</f>
        <v>0</v>
      </c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</row>
    <row r="42" spans="1:441" ht="22.95" customHeight="1" x14ac:dyDescent="0.3">
      <c r="A42" s="183" t="s">
        <v>390</v>
      </c>
      <c r="B42" s="190">
        <v>0</v>
      </c>
      <c r="C42" s="217"/>
      <c r="D42" s="217"/>
      <c r="E42" s="217">
        <f t="shared" si="6"/>
        <v>0</v>
      </c>
      <c r="F42" s="37"/>
      <c r="G42" s="61">
        <v>0</v>
      </c>
      <c r="H42" s="61">
        <f t="shared" si="11"/>
        <v>0</v>
      </c>
      <c r="I42" s="61">
        <f t="shared" si="12"/>
        <v>0</v>
      </c>
      <c r="J42" s="61">
        <f t="shared" si="1"/>
        <v>0</v>
      </c>
      <c r="K42" s="60"/>
      <c r="L42" s="60"/>
      <c r="M42" s="60"/>
      <c r="N42" s="60"/>
      <c r="O42" s="60"/>
      <c r="P42" s="60"/>
      <c r="Q42" s="60"/>
      <c r="R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</row>
    <row r="43" spans="1:441" ht="15.6" customHeight="1" x14ac:dyDescent="0.3">
      <c r="A43" s="183" t="s">
        <v>391</v>
      </c>
      <c r="B43" s="190">
        <v>0</v>
      </c>
      <c r="C43" s="217"/>
      <c r="D43" s="217"/>
      <c r="E43" s="217">
        <f t="shared" si="6"/>
        <v>0</v>
      </c>
      <c r="F43" s="37"/>
      <c r="G43" s="61">
        <v>0</v>
      </c>
      <c r="H43" s="61">
        <f t="shared" ref="H43:H44" si="18">ROUND(C43*19%,2)</f>
        <v>0</v>
      </c>
      <c r="I43" s="61">
        <f t="shared" ref="I43:I44" si="19">ROUND(D43*19%,2)</f>
        <v>0</v>
      </c>
      <c r="J43" s="61">
        <f t="shared" si="1"/>
        <v>0</v>
      </c>
      <c r="K43" s="60"/>
      <c r="L43" s="60"/>
      <c r="M43" s="60"/>
      <c r="N43" s="60"/>
      <c r="O43" s="60"/>
      <c r="P43" s="60"/>
      <c r="Q43" s="60"/>
      <c r="R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</row>
    <row r="44" spans="1:441" ht="15.6" customHeight="1" x14ac:dyDescent="0.3">
      <c r="A44" s="183" t="s">
        <v>392</v>
      </c>
      <c r="B44" s="190">
        <v>0</v>
      </c>
      <c r="C44" s="217"/>
      <c r="D44" s="217"/>
      <c r="E44" s="217">
        <f t="shared" si="6"/>
        <v>0</v>
      </c>
      <c r="F44" s="37"/>
      <c r="G44" s="61">
        <v>0</v>
      </c>
      <c r="H44" s="61">
        <f t="shared" si="18"/>
        <v>0</v>
      </c>
      <c r="I44" s="61">
        <f t="shared" si="19"/>
        <v>0</v>
      </c>
      <c r="J44" s="61">
        <f t="shared" si="1"/>
        <v>0</v>
      </c>
      <c r="K44" s="60"/>
      <c r="L44" s="60"/>
      <c r="M44" s="60"/>
      <c r="N44" s="60"/>
      <c r="O44" s="60"/>
      <c r="P44" s="60"/>
      <c r="Q44" s="60"/>
      <c r="R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</row>
    <row r="45" spans="1:441" ht="15.6" customHeight="1" x14ac:dyDescent="0.3">
      <c r="A45" s="183" t="s">
        <v>393</v>
      </c>
      <c r="B45" s="190">
        <v>3733748.7399999788</v>
      </c>
      <c r="C45" s="217">
        <f>SUM(C46:C51)</f>
        <v>7118049.5899999784</v>
      </c>
      <c r="D45" s="217">
        <f t="shared" ref="D45:E45" si="20">SUM(D46:D51)</f>
        <v>7331248.52999999</v>
      </c>
      <c r="E45" s="217">
        <f t="shared" si="20"/>
        <v>3520549.7999999672</v>
      </c>
      <c r="F45" s="37"/>
      <c r="G45" s="217">
        <v>709412.26999999979</v>
      </c>
      <c r="H45" s="217">
        <f t="shared" si="11"/>
        <v>1352429.42</v>
      </c>
      <c r="I45" s="217">
        <f t="shared" si="12"/>
        <v>1392937.22</v>
      </c>
      <c r="J45" s="217">
        <f t="shared" si="1"/>
        <v>668904.46999999974</v>
      </c>
      <c r="K45" s="60"/>
      <c r="L45" s="217" t="s">
        <v>470</v>
      </c>
      <c r="M45" s="217" t="s">
        <v>487</v>
      </c>
      <c r="N45" s="217">
        <v>709412.26999999932</v>
      </c>
      <c r="O45" s="217">
        <f>H45</f>
        <v>1352429.42</v>
      </c>
      <c r="P45" s="217">
        <f>I45</f>
        <v>1392937.22</v>
      </c>
      <c r="Q45" s="218">
        <f t="shared" si="2"/>
        <v>668904.46999999927</v>
      </c>
      <c r="R45" s="217">
        <v>668904.46999999927</v>
      </c>
      <c r="S45" s="101" t="s">
        <v>63</v>
      </c>
      <c r="T45" s="61" t="s">
        <v>487</v>
      </c>
      <c r="U45" s="240" t="str">
        <f>IF(W45&gt;0,40,IF(W45&lt;0,50,""))</f>
        <v/>
      </c>
      <c r="V45" s="241" t="str">
        <f>IF(W45&gt;0,W45,IF(W45&lt;0,-W45,""))</f>
        <v/>
      </c>
      <c r="W45" s="242">
        <f>Q45-R45</f>
        <v>0</v>
      </c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</row>
    <row r="46" spans="1:441" ht="15.6" customHeight="1" x14ac:dyDescent="0.3">
      <c r="A46" s="12" t="s">
        <v>440</v>
      </c>
      <c r="B46" s="192">
        <v>39275.050000000003</v>
      </c>
      <c r="C46" s="261">
        <f>'cit 12-2024'!B82</f>
        <v>10960.299999999899</v>
      </c>
      <c r="D46" s="61">
        <f>'cit 12-2024'!B151</f>
        <v>29823.9</v>
      </c>
      <c r="E46" s="61">
        <f t="shared" si="6"/>
        <v>20411.449999999903</v>
      </c>
      <c r="F46" s="37"/>
      <c r="G46" s="61">
        <v>7462.2599999999984</v>
      </c>
      <c r="H46" s="61">
        <f t="shared" si="11"/>
        <v>2082.46</v>
      </c>
      <c r="I46" s="61">
        <f t="shared" si="12"/>
        <v>5666.54</v>
      </c>
      <c r="J46" s="61">
        <f t="shared" si="1"/>
        <v>3878.1799999999976</v>
      </c>
      <c r="K46" s="60"/>
      <c r="L46" s="60"/>
      <c r="M46" s="60"/>
      <c r="N46" s="60"/>
      <c r="O46" s="60"/>
      <c r="P46" s="60"/>
      <c r="Q46" s="60"/>
      <c r="R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</row>
    <row r="47" spans="1:441" ht="15.6" customHeight="1" x14ac:dyDescent="0.3">
      <c r="A47" s="12" t="s">
        <v>441</v>
      </c>
      <c r="B47" s="192">
        <v>0</v>
      </c>
      <c r="C47" s="261">
        <f>'cit 12-2024'!B83</f>
        <v>72359.279999999897</v>
      </c>
      <c r="D47" s="61">
        <f>'cit 12-2024'!B152</f>
        <v>72359.279999999897</v>
      </c>
      <c r="E47" s="61">
        <f t="shared" si="6"/>
        <v>0</v>
      </c>
      <c r="F47" s="37"/>
      <c r="G47" s="61">
        <v>0</v>
      </c>
      <c r="H47" s="61">
        <f t="shared" ref="H47:H50" si="21">ROUND(C47*19%,2)</f>
        <v>13748.26</v>
      </c>
      <c r="I47" s="61">
        <f t="shared" ref="I47:I50" si="22">ROUND(D47*19%,2)</f>
        <v>13748.26</v>
      </c>
      <c r="J47" s="61">
        <f t="shared" si="1"/>
        <v>0</v>
      </c>
      <c r="K47" s="60"/>
      <c r="L47" s="60"/>
      <c r="M47" s="60"/>
      <c r="N47" s="60"/>
      <c r="O47" s="60"/>
      <c r="P47" s="60"/>
      <c r="Q47" s="60"/>
      <c r="R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</row>
    <row r="48" spans="1:441" ht="15.6" customHeight="1" x14ac:dyDescent="0.3">
      <c r="A48" s="12" t="s">
        <v>442</v>
      </c>
      <c r="B48" s="192">
        <v>1069210.5499999896</v>
      </c>
      <c r="C48" s="261">
        <f>'cit 12-2024'!B84</f>
        <v>3840911.77999999</v>
      </c>
      <c r="D48" s="61">
        <f>'cit 12-2024'!B153</f>
        <v>4567799.21</v>
      </c>
      <c r="E48" s="61">
        <f t="shared" si="6"/>
        <v>342323.11999997962</v>
      </c>
      <c r="F48" s="37"/>
      <c r="G48" s="61">
        <v>203150</v>
      </c>
      <c r="H48" s="61">
        <f t="shared" si="21"/>
        <v>729773.24</v>
      </c>
      <c r="I48" s="61">
        <f t="shared" si="22"/>
        <v>867881.85</v>
      </c>
      <c r="J48" s="61">
        <f t="shared" si="1"/>
        <v>65041.390000000014</v>
      </c>
      <c r="K48" s="60"/>
      <c r="L48" s="60"/>
      <c r="M48" s="60"/>
      <c r="N48" s="60"/>
      <c r="O48" s="60"/>
      <c r="P48" s="60"/>
      <c r="Q48" s="60"/>
      <c r="R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0"/>
      <c r="IG48" s="60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0"/>
      <c r="IV48" s="60"/>
      <c r="IW48" s="60"/>
      <c r="IX48" s="60"/>
      <c r="IY48" s="60"/>
      <c r="IZ48" s="60"/>
      <c r="JA48" s="60"/>
      <c r="JB48" s="60"/>
      <c r="JC48" s="60"/>
      <c r="JD48" s="60"/>
      <c r="JE48" s="60"/>
      <c r="JF48" s="60"/>
      <c r="JG48" s="60"/>
      <c r="JH48" s="60"/>
      <c r="JI48" s="60"/>
      <c r="JJ48" s="60"/>
      <c r="JK48" s="60"/>
      <c r="JL48" s="60"/>
      <c r="JM48" s="60"/>
      <c r="JN48" s="60"/>
      <c r="JO48" s="60"/>
      <c r="JP48" s="60"/>
      <c r="JQ48" s="60"/>
      <c r="JR48" s="60"/>
      <c r="JS48" s="60"/>
      <c r="JT48" s="60"/>
      <c r="JU48" s="60"/>
      <c r="JV48" s="60"/>
      <c r="JW48" s="60"/>
      <c r="JX48" s="60"/>
      <c r="JY48" s="60"/>
      <c r="JZ48" s="60"/>
      <c r="KA48" s="60"/>
      <c r="KB48" s="60"/>
      <c r="KC48" s="60"/>
      <c r="KD48" s="60"/>
      <c r="KE48" s="60"/>
      <c r="KF48" s="60"/>
      <c r="KG48" s="60"/>
      <c r="KH48" s="60"/>
      <c r="KI48" s="60"/>
      <c r="KJ48" s="60"/>
      <c r="KK48" s="60"/>
      <c r="KL48" s="60"/>
      <c r="KM48" s="60"/>
      <c r="KN48" s="60"/>
      <c r="KO48" s="60"/>
      <c r="KP48" s="60"/>
      <c r="KQ48" s="60"/>
      <c r="KR48" s="60"/>
      <c r="KS48" s="60"/>
      <c r="KT48" s="60"/>
      <c r="KU48" s="60"/>
      <c r="KV48" s="60"/>
      <c r="KW48" s="60"/>
      <c r="KX48" s="60"/>
      <c r="KY48" s="60"/>
      <c r="KZ48" s="60"/>
      <c r="LA48" s="60"/>
      <c r="LB48" s="60"/>
      <c r="LC48" s="60"/>
      <c r="LD48" s="60"/>
      <c r="LE48" s="60"/>
      <c r="LF48" s="60"/>
      <c r="LG48" s="60"/>
      <c r="LH48" s="60"/>
      <c r="LI48" s="60"/>
      <c r="LJ48" s="60"/>
      <c r="LK48" s="60"/>
      <c r="LL48" s="60"/>
      <c r="LM48" s="60"/>
      <c r="LN48" s="60"/>
      <c r="LO48" s="60"/>
      <c r="LP48" s="60"/>
      <c r="LQ48" s="60"/>
      <c r="LR48" s="60"/>
      <c r="LS48" s="60"/>
      <c r="LT48" s="60"/>
      <c r="LU48" s="60"/>
      <c r="LV48" s="60"/>
      <c r="LW48" s="60"/>
      <c r="LX48" s="60"/>
      <c r="LY48" s="60"/>
      <c r="LZ48" s="60"/>
      <c r="MA48" s="60"/>
      <c r="MB48" s="60"/>
      <c r="MC48" s="60"/>
      <c r="MD48" s="60"/>
      <c r="ME48" s="60"/>
      <c r="MF48" s="60"/>
      <c r="MG48" s="60"/>
      <c r="MH48" s="60"/>
      <c r="MI48" s="60"/>
      <c r="MJ48" s="60"/>
      <c r="MK48" s="60"/>
      <c r="ML48" s="60"/>
      <c r="MM48" s="60"/>
      <c r="MN48" s="60"/>
      <c r="MO48" s="60"/>
      <c r="MP48" s="60"/>
      <c r="MQ48" s="60"/>
      <c r="MR48" s="60"/>
      <c r="MS48" s="60"/>
      <c r="MT48" s="60"/>
      <c r="MU48" s="60"/>
      <c r="MV48" s="60"/>
      <c r="MW48" s="60"/>
      <c r="MX48" s="60"/>
      <c r="MY48" s="60"/>
      <c r="MZ48" s="60"/>
      <c r="NA48" s="60"/>
      <c r="NB48" s="60"/>
      <c r="NC48" s="60"/>
      <c r="ND48" s="60"/>
      <c r="NE48" s="60"/>
      <c r="NF48" s="60"/>
      <c r="NG48" s="60"/>
      <c r="NH48" s="60"/>
      <c r="NI48" s="60"/>
      <c r="NJ48" s="60"/>
      <c r="NK48" s="60"/>
      <c r="NL48" s="60"/>
      <c r="NM48" s="60"/>
      <c r="NN48" s="60"/>
      <c r="NO48" s="60"/>
      <c r="NP48" s="60"/>
      <c r="NQ48" s="60"/>
      <c r="NR48" s="60"/>
      <c r="NS48" s="60"/>
      <c r="NT48" s="60"/>
      <c r="NU48" s="60"/>
      <c r="NV48" s="60"/>
      <c r="NW48" s="60"/>
      <c r="NX48" s="60"/>
      <c r="NY48" s="60"/>
      <c r="NZ48" s="60"/>
      <c r="OA48" s="60"/>
      <c r="OB48" s="60"/>
      <c r="OC48" s="60"/>
      <c r="OD48" s="60"/>
      <c r="OE48" s="60"/>
      <c r="OF48" s="60"/>
      <c r="OG48" s="60"/>
      <c r="OH48" s="60"/>
      <c r="OI48" s="60"/>
      <c r="OJ48" s="60"/>
      <c r="OK48" s="60"/>
      <c r="OL48" s="60"/>
      <c r="OM48" s="60"/>
      <c r="ON48" s="60"/>
      <c r="OO48" s="60"/>
      <c r="OP48" s="60"/>
      <c r="OQ48" s="60"/>
      <c r="OR48" s="60"/>
      <c r="OS48" s="60"/>
      <c r="OT48" s="60"/>
      <c r="OU48" s="60"/>
      <c r="OV48" s="60"/>
      <c r="OW48" s="60"/>
      <c r="OX48" s="60"/>
      <c r="OY48" s="60"/>
      <c r="OZ48" s="60"/>
      <c r="PA48" s="60"/>
      <c r="PB48" s="60"/>
      <c r="PC48" s="60"/>
      <c r="PD48" s="60"/>
      <c r="PE48" s="60"/>
      <c r="PF48" s="60"/>
      <c r="PG48" s="60"/>
      <c r="PH48" s="60"/>
      <c r="PI48" s="60"/>
      <c r="PJ48" s="60"/>
      <c r="PK48" s="60"/>
      <c r="PL48" s="60"/>
      <c r="PM48" s="60"/>
      <c r="PN48" s="60"/>
      <c r="PO48" s="60"/>
      <c r="PP48" s="60"/>
      <c r="PQ48" s="60"/>
      <c r="PR48" s="60"/>
      <c r="PS48" s="60"/>
      <c r="PT48" s="60"/>
      <c r="PU48" s="60"/>
      <c r="PV48" s="60"/>
      <c r="PW48" s="60"/>
      <c r="PX48" s="60"/>
      <c r="PY48" s="60"/>
    </row>
    <row r="49" spans="1:441" ht="15.6" customHeight="1" x14ac:dyDescent="0.3">
      <c r="A49" s="12" t="s">
        <v>1991</v>
      </c>
      <c r="B49" s="192">
        <v>0</v>
      </c>
      <c r="C49" s="261">
        <f>'cit 12-2024'!B85</f>
        <v>618267</v>
      </c>
      <c r="D49" s="61">
        <f>'cit 12-2024'!B154</f>
        <v>0</v>
      </c>
      <c r="E49" s="61">
        <f t="shared" si="6"/>
        <v>618267</v>
      </c>
      <c r="F49" s="37"/>
      <c r="G49" s="61">
        <v>0</v>
      </c>
      <c r="H49" s="61">
        <f t="shared" ref="H49" si="23">ROUND(C49*19%,2)</f>
        <v>117470.73</v>
      </c>
      <c r="I49" s="61">
        <f t="shared" ref="I49" si="24">ROUND(D49*19%,2)</f>
        <v>0</v>
      </c>
      <c r="J49" s="61">
        <f t="shared" ref="J49" si="25">G49+H49-I49</f>
        <v>117470.73</v>
      </c>
      <c r="K49" s="60"/>
      <c r="L49" s="60"/>
      <c r="M49" s="60"/>
      <c r="N49" s="60"/>
      <c r="O49" s="60"/>
      <c r="P49" s="60"/>
      <c r="Q49" s="60"/>
      <c r="R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0"/>
      <c r="IG49" s="60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0"/>
      <c r="IV49" s="60"/>
      <c r="IW49" s="60"/>
      <c r="IX49" s="60"/>
      <c r="IY49" s="60"/>
      <c r="IZ49" s="60"/>
      <c r="JA49" s="60"/>
      <c r="JB49" s="60"/>
      <c r="JC49" s="60"/>
      <c r="JD49" s="60"/>
      <c r="JE49" s="60"/>
      <c r="JF49" s="60"/>
      <c r="JG49" s="60"/>
      <c r="JH49" s="60"/>
      <c r="JI49" s="60"/>
      <c r="JJ49" s="60"/>
      <c r="JK49" s="60"/>
      <c r="JL49" s="60"/>
      <c r="JM49" s="60"/>
      <c r="JN49" s="60"/>
      <c r="JO49" s="60"/>
      <c r="JP49" s="60"/>
      <c r="JQ49" s="60"/>
      <c r="JR49" s="60"/>
      <c r="JS49" s="60"/>
      <c r="JT49" s="60"/>
      <c r="JU49" s="60"/>
      <c r="JV49" s="60"/>
      <c r="JW49" s="60"/>
      <c r="JX49" s="60"/>
      <c r="JY49" s="60"/>
      <c r="JZ49" s="60"/>
      <c r="KA49" s="60"/>
      <c r="KB49" s="60"/>
      <c r="KC49" s="60"/>
      <c r="KD49" s="60"/>
      <c r="KE49" s="60"/>
      <c r="KF49" s="60"/>
      <c r="KG49" s="60"/>
      <c r="KH49" s="60"/>
      <c r="KI49" s="60"/>
      <c r="KJ49" s="60"/>
      <c r="KK49" s="60"/>
      <c r="KL49" s="60"/>
      <c r="KM49" s="60"/>
      <c r="KN49" s="60"/>
      <c r="KO49" s="60"/>
      <c r="KP49" s="60"/>
      <c r="KQ49" s="60"/>
      <c r="KR49" s="60"/>
      <c r="KS49" s="60"/>
      <c r="KT49" s="60"/>
      <c r="KU49" s="60"/>
      <c r="KV49" s="60"/>
      <c r="KW49" s="60"/>
      <c r="KX49" s="60"/>
      <c r="KY49" s="60"/>
      <c r="KZ49" s="60"/>
      <c r="LA49" s="60"/>
      <c r="LB49" s="60"/>
      <c r="LC49" s="60"/>
      <c r="LD49" s="60"/>
      <c r="LE49" s="60"/>
      <c r="LF49" s="60"/>
      <c r="LG49" s="60"/>
      <c r="LH49" s="60"/>
      <c r="LI49" s="60"/>
      <c r="LJ49" s="60"/>
      <c r="LK49" s="60"/>
      <c r="LL49" s="60"/>
      <c r="LM49" s="60"/>
      <c r="LN49" s="60"/>
      <c r="LO49" s="60"/>
      <c r="LP49" s="60"/>
      <c r="LQ49" s="60"/>
      <c r="LR49" s="60"/>
      <c r="LS49" s="60"/>
      <c r="LT49" s="60"/>
      <c r="LU49" s="60"/>
      <c r="LV49" s="60"/>
      <c r="LW49" s="60"/>
      <c r="LX49" s="60"/>
      <c r="LY49" s="60"/>
      <c r="LZ49" s="60"/>
      <c r="MA49" s="60"/>
      <c r="MB49" s="60"/>
      <c r="MC49" s="60"/>
      <c r="MD49" s="60"/>
      <c r="ME49" s="60"/>
      <c r="MF49" s="60"/>
      <c r="MG49" s="60"/>
      <c r="MH49" s="60"/>
      <c r="MI49" s="60"/>
      <c r="MJ49" s="60"/>
      <c r="MK49" s="60"/>
      <c r="ML49" s="60"/>
      <c r="MM49" s="60"/>
      <c r="MN49" s="60"/>
      <c r="MO49" s="60"/>
      <c r="MP49" s="60"/>
      <c r="MQ49" s="60"/>
      <c r="MR49" s="60"/>
      <c r="MS49" s="60"/>
      <c r="MT49" s="60"/>
      <c r="MU49" s="60"/>
      <c r="MV49" s="60"/>
      <c r="MW49" s="60"/>
      <c r="MX49" s="60"/>
      <c r="MY49" s="60"/>
      <c r="MZ49" s="60"/>
      <c r="NA49" s="60"/>
      <c r="NB49" s="60"/>
      <c r="NC49" s="60"/>
      <c r="ND49" s="60"/>
      <c r="NE49" s="60"/>
      <c r="NF49" s="60"/>
      <c r="NG49" s="60"/>
      <c r="NH49" s="60"/>
      <c r="NI49" s="60"/>
      <c r="NJ49" s="60"/>
      <c r="NK49" s="60"/>
      <c r="NL49" s="60"/>
      <c r="NM49" s="60"/>
      <c r="NN49" s="60"/>
      <c r="NO49" s="60"/>
      <c r="NP49" s="60"/>
      <c r="NQ49" s="60"/>
      <c r="NR49" s="60"/>
      <c r="NS49" s="60"/>
      <c r="NT49" s="60"/>
      <c r="NU49" s="60"/>
      <c r="NV49" s="60"/>
      <c r="NW49" s="60"/>
      <c r="NX49" s="60"/>
      <c r="NY49" s="60"/>
      <c r="NZ49" s="60"/>
      <c r="OA49" s="60"/>
      <c r="OB49" s="60"/>
      <c r="OC49" s="60"/>
      <c r="OD49" s="60"/>
      <c r="OE49" s="60"/>
      <c r="OF49" s="60"/>
      <c r="OG49" s="60"/>
      <c r="OH49" s="60"/>
      <c r="OI49" s="60"/>
      <c r="OJ49" s="60"/>
      <c r="OK49" s="60"/>
      <c r="OL49" s="60"/>
      <c r="OM49" s="60"/>
      <c r="ON49" s="60"/>
      <c r="OO49" s="60"/>
      <c r="OP49" s="60"/>
      <c r="OQ49" s="60"/>
      <c r="OR49" s="60"/>
      <c r="OS49" s="60"/>
      <c r="OT49" s="60"/>
      <c r="OU49" s="60"/>
      <c r="OV49" s="60"/>
      <c r="OW49" s="60"/>
      <c r="OX49" s="60"/>
      <c r="OY49" s="60"/>
      <c r="OZ49" s="60"/>
      <c r="PA49" s="60"/>
      <c r="PB49" s="60"/>
      <c r="PC49" s="60"/>
      <c r="PD49" s="60"/>
      <c r="PE49" s="60"/>
      <c r="PF49" s="60"/>
      <c r="PG49" s="60"/>
      <c r="PH49" s="60"/>
      <c r="PI49" s="60"/>
      <c r="PJ49" s="60"/>
      <c r="PK49" s="60"/>
      <c r="PL49" s="60"/>
      <c r="PM49" s="60"/>
      <c r="PN49" s="60"/>
      <c r="PO49" s="60"/>
      <c r="PP49" s="60"/>
      <c r="PQ49" s="60"/>
      <c r="PR49" s="60"/>
      <c r="PS49" s="60"/>
      <c r="PT49" s="60"/>
      <c r="PU49" s="60"/>
      <c r="PV49" s="60"/>
      <c r="PW49" s="60"/>
      <c r="PX49" s="60"/>
      <c r="PY49" s="60"/>
    </row>
    <row r="50" spans="1:441" ht="15.6" customHeight="1" x14ac:dyDescent="0.3">
      <c r="A50" s="12" t="s">
        <v>443</v>
      </c>
      <c r="B50" s="192">
        <v>2384191.29999999</v>
      </c>
      <c r="C50" s="261">
        <f>'cit 12-2024'!B86</f>
        <v>2384191.29999999</v>
      </c>
      <c r="D50" s="61">
        <f>'cit 12-2024'!B155</f>
        <v>2384191.29999999</v>
      </c>
      <c r="E50" s="61">
        <f t="shared" si="6"/>
        <v>2384191.29999999</v>
      </c>
      <c r="F50" s="37"/>
      <c r="G50" s="61">
        <v>452996.35</v>
      </c>
      <c r="H50" s="61">
        <f t="shared" si="21"/>
        <v>452996.35</v>
      </c>
      <c r="I50" s="61">
        <f t="shared" si="22"/>
        <v>452996.35</v>
      </c>
      <c r="J50" s="61">
        <f t="shared" si="1"/>
        <v>452996.35</v>
      </c>
      <c r="K50" s="60"/>
      <c r="L50" s="60"/>
      <c r="M50" s="60"/>
      <c r="N50" s="60"/>
      <c r="O50" s="60"/>
      <c r="P50" s="60"/>
      <c r="Q50" s="60"/>
      <c r="R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0"/>
      <c r="IG50" s="60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0"/>
      <c r="IV50" s="60"/>
      <c r="IW50" s="60"/>
      <c r="IX50" s="60"/>
      <c r="IY50" s="60"/>
      <c r="IZ50" s="60"/>
      <c r="JA50" s="60"/>
      <c r="JB50" s="60"/>
      <c r="JC50" s="60"/>
      <c r="JD50" s="60"/>
      <c r="JE50" s="60"/>
      <c r="JF50" s="60"/>
      <c r="JG50" s="60"/>
      <c r="JH50" s="60"/>
      <c r="JI50" s="60"/>
      <c r="JJ50" s="60"/>
      <c r="JK50" s="60"/>
      <c r="JL50" s="60"/>
      <c r="JM50" s="60"/>
      <c r="JN50" s="60"/>
      <c r="JO50" s="60"/>
      <c r="JP50" s="60"/>
      <c r="JQ50" s="60"/>
      <c r="JR50" s="60"/>
      <c r="JS50" s="60"/>
      <c r="JT50" s="60"/>
      <c r="JU50" s="60"/>
      <c r="JV50" s="60"/>
      <c r="JW50" s="60"/>
      <c r="JX50" s="60"/>
      <c r="JY50" s="60"/>
      <c r="JZ50" s="60"/>
      <c r="KA50" s="60"/>
      <c r="KB50" s="60"/>
      <c r="KC50" s="60"/>
      <c r="KD50" s="60"/>
      <c r="KE50" s="60"/>
      <c r="KF50" s="60"/>
      <c r="KG50" s="60"/>
      <c r="KH50" s="60"/>
      <c r="KI50" s="60"/>
      <c r="KJ50" s="60"/>
      <c r="KK50" s="60"/>
      <c r="KL50" s="60"/>
      <c r="KM50" s="60"/>
      <c r="KN50" s="60"/>
      <c r="KO50" s="60"/>
      <c r="KP50" s="60"/>
      <c r="KQ50" s="60"/>
      <c r="KR50" s="60"/>
      <c r="KS50" s="60"/>
      <c r="KT50" s="60"/>
      <c r="KU50" s="60"/>
      <c r="KV50" s="60"/>
      <c r="KW50" s="60"/>
      <c r="KX50" s="60"/>
      <c r="KY50" s="60"/>
      <c r="KZ50" s="60"/>
      <c r="LA50" s="60"/>
      <c r="LB50" s="60"/>
      <c r="LC50" s="60"/>
      <c r="LD50" s="60"/>
      <c r="LE50" s="60"/>
      <c r="LF50" s="60"/>
      <c r="LG50" s="60"/>
      <c r="LH50" s="60"/>
      <c r="LI50" s="60"/>
      <c r="LJ50" s="60"/>
      <c r="LK50" s="60"/>
      <c r="LL50" s="60"/>
      <c r="LM50" s="60"/>
      <c r="LN50" s="60"/>
      <c r="LO50" s="60"/>
      <c r="LP50" s="60"/>
      <c r="LQ50" s="60"/>
      <c r="LR50" s="60"/>
      <c r="LS50" s="60"/>
      <c r="LT50" s="60"/>
      <c r="LU50" s="60"/>
      <c r="LV50" s="60"/>
      <c r="LW50" s="60"/>
      <c r="LX50" s="60"/>
      <c r="LY50" s="60"/>
      <c r="LZ50" s="60"/>
      <c r="MA50" s="60"/>
      <c r="MB50" s="60"/>
      <c r="MC50" s="60"/>
      <c r="MD50" s="60"/>
      <c r="ME50" s="60"/>
      <c r="MF50" s="60"/>
      <c r="MG50" s="60"/>
      <c r="MH50" s="60"/>
      <c r="MI50" s="60"/>
      <c r="MJ50" s="60"/>
      <c r="MK50" s="60"/>
      <c r="ML50" s="60"/>
      <c r="MM50" s="60"/>
      <c r="MN50" s="60"/>
      <c r="MO50" s="60"/>
      <c r="MP50" s="60"/>
      <c r="MQ50" s="60"/>
      <c r="MR50" s="60"/>
      <c r="MS50" s="60"/>
      <c r="MT50" s="60"/>
      <c r="MU50" s="60"/>
      <c r="MV50" s="60"/>
      <c r="MW50" s="60"/>
      <c r="MX50" s="60"/>
      <c r="MY50" s="60"/>
      <c r="MZ50" s="60"/>
      <c r="NA50" s="60"/>
      <c r="NB50" s="60"/>
      <c r="NC50" s="60"/>
      <c r="ND50" s="60"/>
      <c r="NE50" s="60"/>
      <c r="NF50" s="60"/>
      <c r="NG50" s="60"/>
      <c r="NH50" s="60"/>
      <c r="NI50" s="60"/>
      <c r="NJ50" s="60"/>
      <c r="NK50" s="60"/>
      <c r="NL50" s="60"/>
      <c r="NM50" s="60"/>
      <c r="NN50" s="60"/>
      <c r="NO50" s="60"/>
      <c r="NP50" s="60"/>
      <c r="NQ50" s="60"/>
      <c r="NR50" s="60"/>
      <c r="NS50" s="60"/>
      <c r="NT50" s="60"/>
      <c r="NU50" s="60"/>
      <c r="NV50" s="60"/>
      <c r="NW50" s="60"/>
      <c r="NX50" s="60"/>
      <c r="NY50" s="60"/>
      <c r="NZ50" s="60"/>
      <c r="OA50" s="60"/>
      <c r="OB50" s="60"/>
      <c r="OC50" s="60"/>
      <c r="OD50" s="60"/>
      <c r="OE50" s="60"/>
      <c r="OF50" s="60"/>
      <c r="OG50" s="60"/>
      <c r="OH50" s="60"/>
      <c r="OI50" s="60"/>
      <c r="OJ50" s="60"/>
      <c r="OK50" s="60"/>
      <c r="OL50" s="60"/>
      <c r="OM50" s="60"/>
      <c r="ON50" s="60"/>
      <c r="OO50" s="60"/>
      <c r="OP50" s="60"/>
      <c r="OQ50" s="60"/>
      <c r="OR50" s="60"/>
      <c r="OS50" s="60"/>
      <c r="OT50" s="60"/>
      <c r="OU50" s="60"/>
      <c r="OV50" s="60"/>
      <c r="OW50" s="60"/>
      <c r="OX50" s="60"/>
      <c r="OY50" s="60"/>
      <c r="OZ50" s="60"/>
      <c r="PA50" s="60"/>
      <c r="PB50" s="60"/>
      <c r="PC50" s="60"/>
      <c r="PD50" s="60"/>
      <c r="PE50" s="60"/>
      <c r="PF50" s="60"/>
      <c r="PG50" s="60"/>
      <c r="PH50" s="60"/>
      <c r="PI50" s="60"/>
      <c r="PJ50" s="60"/>
      <c r="PK50" s="60"/>
      <c r="PL50" s="60"/>
      <c r="PM50" s="60"/>
      <c r="PN50" s="60"/>
      <c r="PO50" s="60"/>
      <c r="PP50" s="60"/>
      <c r="PQ50" s="60"/>
      <c r="PR50" s="60"/>
      <c r="PS50" s="60"/>
      <c r="PT50" s="60"/>
      <c r="PU50" s="60"/>
      <c r="PV50" s="60"/>
      <c r="PW50" s="60"/>
      <c r="PX50" s="60"/>
      <c r="PY50" s="60"/>
    </row>
    <row r="51" spans="1:441" ht="15.6" customHeight="1" x14ac:dyDescent="0.3">
      <c r="A51" s="12" t="s">
        <v>394</v>
      </c>
      <c r="B51" s="192">
        <v>241071.83999999904</v>
      </c>
      <c r="C51" s="261">
        <f>'cit 12-2024'!B90</f>
        <v>191359.929999999</v>
      </c>
      <c r="D51" s="61">
        <f>'cit 12-2024'!B159</f>
        <v>277074.84000000003</v>
      </c>
      <c r="E51" s="61">
        <f t="shared" si="6"/>
        <v>155356.92999999801</v>
      </c>
      <c r="F51" s="37"/>
      <c r="G51" s="61">
        <v>45803.650000000009</v>
      </c>
      <c r="H51" s="61">
        <f t="shared" si="11"/>
        <v>36358.39</v>
      </c>
      <c r="I51" s="61">
        <f>ROUND(D51*19%,2)</f>
        <v>52644.22</v>
      </c>
      <c r="J51" s="61">
        <f t="shared" si="1"/>
        <v>29517.820000000007</v>
      </c>
      <c r="K51" s="60"/>
      <c r="L51" s="60"/>
      <c r="M51" s="60"/>
      <c r="N51" s="60"/>
      <c r="O51" s="60"/>
      <c r="P51" s="60"/>
      <c r="Q51" s="60"/>
      <c r="R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0"/>
      <c r="IG51" s="60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0"/>
      <c r="IV51" s="60"/>
      <c r="IW51" s="60"/>
      <c r="IX51" s="60"/>
      <c r="IY51" s="60"/>
      <c r="IZ51" s="60"/>
      <c r="JA51" s="60"/>
      <c r="JB51" s="60"/>
      <c r="JC51" s="60"/>
      <c r="JD51" s="60"/>
      <c r="JE51" s="60"/>
      <c r="JF51" s="60"/>
      <c r="JG51" s="60"/>
      <c r="JH51" s="60"/>
      <c r="JI51" s="60"/>
      <c r="JJ51" s="60"/>
      <c r="JK51" s="60"/>
      <c r="JL51" s="60"/>
      <c r="JM51" s="60"/>
      <c r="JN51" s="60"/>
      <c r="JO51" s="60"/>
      <c r="JP51" s="60"/>
      <c r="JQ51" s="60"/>
      <c r="JR51" s="60"/>
      <c r="JS51" s="60"/>
      <c r="JT51" s="60"/>
      <c r="JU51" s="60"/>
      <c r="JV51" s="60"/>
      <c r="JW51" s="60"/>
      <c r="JX51" s="60"/>
      <c r="JY51" s="60"/>
      <c r="JZ51" s="60"/>
      <c r="KA51" s="60"/>
      <c r="KB51" s="60"/>
      <c r="KC51" s="60"/>
      <c r="KD51" s="60"/>
      <c r="KE51" s="60"/>
      <c r="KF51" s="60"/>
      <c r="KG51" s="60"/>
      <c r="KH51" s="60"/>
      <c r="KI51" s="60"/>
      <c r="KJ51" s="60"/>
      <c r="KK51" s="60"/>
      <c r="KL51" s="60"/>
      <c r="KM51" s="60"/>
      <c r="KN51" s="60"/>
      <c r="KO51" s="60"/>
      <c r="KP51" s="60"/>
      <c r="KQ51" s="60"/>
      <c r="KR51" s="60"/>
      <c r="KS51" s="60"/>
      <c r="KT51" s="60"/>
      <c r="KU51" s="60"/>
      <c r="KV51" s="60"/>
      <c r="KW51" s="60"/>
      <c r="KX51" s="60"/>
      <c r="KY51" s="60"/>
      <c r="KZ51" s="60"/>
      <c r="LA51" s="60"/>
      <c r="LB51" s="60"/>
      <c r="LC51" s="60"/>
      <c r="LD51" s="60"/>
      <c r="LE51" s="60"/>
      <c r="LF51" s="60"/>
      <c r="LG51" s="60"/>
      <c r="LH51" s="60"/>
      <c r="LI51" s="60"/>
      <c r="LJ51" s="60"/>
      <c r="LK51" s="60"/>
      <c r="LL51" s="60"/>
      <c r="LM51" s="60"/>
      <c r="LN51" s="60"/>
      <c r="LO51" s="60"/>
      <c r="LP51" s="60"/>
      <c r="LQ51" s="60"/>
      <c r="LR51" s="60"/>
      <c r="LS51" s="60"/>
      <c r="LT51" s="60"/>
      <c r="LU51" s="60"/>
      <c r="LV51" s="60"/>
      <c r="LW51" s="60"/>
      <c r="LX51" s="60"/>
      <c r="LY51" s="60"/>
      <c r="LZ51" s="60"/>
      <c r="MA51" s="60"/>
      <c r="MB51" s="60"/>
      <c r="MC51" s="60"/>
      <c r="MD51" s="60"/>
      <c r="ME51" s="60"/>
      <c r="MF51" s="60"/>
      <c r="MG51" s="60"/>
      <c r="MH51" s="60"/>
      <c r="MI51" s="60"/>
      <c r="MJ51" s="60"/>
      <c r="MK51" s="60"/>
      <c r="ML51" s="60"/>
      <c r="MM51" s="60"/>
      <c r="MN51" s="60"/>
      <c r="MO51" s="60"/>
      <c r="MP51" s="60"/>
      <c r="MQ51" s="60"/>
      <c r="MR51" s="60"/>
      <c r="MS51" s="60"/>
      <c r="MT51" s="60"/>
      <c r="MU51" s="60"/>
      <c r="MV51" s="60"/>
      <c r="MW51" s="60"/>
      <c r="MX51" s="60"/>
      <c r="MY51" s="60"/>
      <c r="MZ51" s="60"/>
      <c r="NA51" s="60"/>
      <c r="NB51" s="60"/>
      <c r="NC51" s="60"/>
      <c r="ND51" s="60"/>
      <c r="NE51" s="60"/>
      <c r="NF51" s="60"/>
      <c r="NG51" s="60"/>
      <c r="NH51" s="60"/>
      <c r="NI51" s="60"/>
      <c r="NJ51" s="60"/>
      <c r="NK51" s="60"/>
      <c r="NL51" s="60"/>
      <c r="NM51" s="60"/>
      <c r="NN51" s="60"/>
      <c r="NO51" s="60"/>
      <c r="NP51" s="60"/>
      <c r="NQ51" s="60"/>
      <c r="NR51" s="60"/>
      <c r="NS51" s="60"/>
      <c r="NT51" s="60"/>
      <c r="NU51" s="60"/>
      <c r="NV51" s="60"/>
      <c r="NW51" s="60"/>
      <c r="NX51" s="60"/>
      <c r="NY51" s="60"/>
      <c r="NZ51" s="60"/>
      <c r="OA51" s="60"/>
      <c r="OB51" s="60"/>
      <c r="OC51" s="60"/>
      <c r="OD51" s="60"/>
      <c r="OE51" s="60"/>
      <c r="OF51" s="60"/>
      <c r="OG51" s="60"/>
      <c r="OH51" s="60"/>
      <c r="OI51" s="60"/>
      <c r="OJ51" s="60"/>
      <c r="OK51" s="60"/>
      <c r="OL51" s="60"/>
      <c r="OM51" s="60"/>
      <c r="ON51" s="60"/>
      <c r="OO51" s="60"/>
      <c r="OP51" s="60"/>
      <c r="OQ51" s="60"/>
      <c r="OR51" s="60"/>
      <c r="OS51" s="60"/>
      <c r="OT51" s="60"/>
      <c r="OU51" s="60"/>
      <c r="OV51" s="60"/>
      <c r="OW51" s="60"/>
      <c r="OX51" s="60"/>
      <c r="OY51" s="60"/>
      <c r="OZ51" s="60"/>
      <c r="PA51" s="60"/>
      <c r="PB51" s="60"/>
      <c r="PC51" s="60"/>
      <c r="PD51" s="60"/>
      <c r="PE51" s="60"/>
      <c r="PF51" s="60"/>
      <c r="PG51" s="60"/>
      <c r="PH51" s="60"/>
      <c r="PI51" s="60"/>
      <c r="PJ51" s="60"/>
      <c r="PK51" s="60"/>
      <c r="PL51" s="60"/>
      <c r="PM51" s="60"/>
      <c r="PN51" s="60"/>
      <c r="PO51" s="60"/>
      <c r="PP51" s="60"/>
      <c r="PQ51" s="60"/>
      <c r="PR51" s="60"/>
      <c r="PS51" s="60"/>
      <c r="PT51" s="60"/>
      <c r="PU51" s="60"/>
      <c r="PV51" s="60"/>
      <c r="PW51" s="60"/>
      <c r="PX51" s="60"/>
      <c r="PY51" s="60"/>
    </row>
    <row r="52" spans="1:441" ht="15.6" customHeight="1" x14ac:dyDescent="0.3">
      <c r="A52" s="183" t="s">
        <v>395</v>
      </c>
      <c r="B52" s="190">
        <v>0</v>
      </c>
      <c r="C52" s="217"/>
      <c r="D52" s="217"/>
      <c r="E52" s="217">
        <f t="shared" si="6"/>
        <v>0</v>
      </c>
      <c r="F52" s="37"/>
      <c r="G52" s="217">
        <v>0</v>
      </c>
      <c r="H52" s="217">
        <f t="shared" si="11"/>
        <v>0</v>
      </c>
      <c r="I52" s="217">
        <f t="shared" si="12"/>
        <v>0</v>
      </c>
      <c r="J52" s="217">
        <f t="shared" si="1"/>
        <v>0</v>
      </c>
      <c r="K52" s="60"/>
      <c r="L52" s="60"/>
      <c r="M52" s="60"/>
      <c r="N52" s="60"/>
      <c r="O52" s="60"/>
      <c r="P52" s="60"/>
      <c r="Q52" s="60"/>
      <c r="R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0"/>
      <c r="IG52" s="60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0"/>
      <c r="IV52" s="60"/>
      <c r="IW52" s="60"/>
      <c r="IX52" s="60"/>
      <c r="IY52" s="60"/>
      <c r="IZ52" s="60"/>
      <c r="JA52" s="60"/>
      <c r="JB52" s="60"/>
      <c r="JC52" s="60"/>
      <c r="JD52" s="60"/>
      <c r="JE52" s="60"/>
      <c r="JF52" s="60"/>
      <c r="JG52" s="60"/>
      <c r="JH52" s="60"/>
      <c r="JI52" s="60"/>
      <c r="JJ52" s="60"/>
      <c r="JK52" s="60"/>
      <c r="JL52" s="60"/>
      <c r="JM52" s="60"/>
      <c r="JN52" s="60"/>
      <c r="JO52" s="60"/>
      <c r="JP52" s="60"/>
      <c r="JQ52" s="60"/>
      <c r="JR52" s="60"/>
      <c r="JS52" s="60"/>
      <c r="JT52" s="60"/>
      <c r="JU52" s="60"/>
      <c r="JV52" s="60"/>
      <c r="JW52" s="60"/>
      <c r="JX52" s="60"/>
      <c r="JY52" s="60"/>
      <c r="JZ52" s="60"/>
      <c r="KA52" s="60"/>
      <c r="KB52" s="60"/>
      <c r="KC52" s="60"/>
      <c r="KD52" s="60"/>
      <c r="KE52" s="60"/>
      <c r="KF52" s="60"/>
      <c r="KG52" s="60"/>
      <c r="KH52" s="60"/>
      <c r="KI52" s="60"/>
      <c r="KJ52" s="60"/>
      <c r="KK52" s="60"/>
      <c r="KL52" s="60"/>
      <c r="KM52" s="60"/>
      <c r="KN52" s="60"/>
      <c r="KO52" s="60"/>
      <c r="KP52" s="60"/>
      <c r="KQ52" s="60"/>
      <c r="KR52" s="60"/>
      <c r="KS52" s="60"/>
      <c r="KT52" s="60"/>
      <c r="KU52" s="60"/>
      <c r="KV52" s="60"/>
      <c r="KW52" s="60"/>
      <c r="KX52" s="60"/>
      <c r="KY52" s="60"/>
      <c r="KZ52" s="60"/>
      <c r="LA52" s="60"/>
      <c r="LB52" s="60"/>
      <c r="LC52" s="60"/>
      <c r="LD52" s="60"/>
      <c r="LE52" s="60"/>
      <c r="LF52" s="60"/>
      <c r="LG52" s="60"/>
      <c r="LH52" s="60"/>
      <c r="LI52" s="60"/>
      <c r="LJ52" s="60"/>
      <c r="LK52" s="60"/>
      <c r="LL52" s="60"/>
      <c r="LM52" s="60"/>
      <c r="LN52" s="60"/>
      <c r="LO52" s="60"/>
      <c r="LP52" s="60"/>
      <c r="LQ52" s="60"/>
      <c r="LR52" s="60"/>
      <c r="LS52" s="60"/>
      <c r="LT52" s="60"/>
      <c r="LU52" s="60"/>
      <c r="LV52" s="60"/>
      <c r="LW52" s="60"/>
      <c r="LX52" s="60"/>
      <c r="LY52" s="60"/>
      <c r="LZ52" s="60"/>
      <c r="MA52" s="60"/>
      <c r="MB52" s="60"/>
      <c r="MC52" s="60"/>
      <c r="MD52" s="60"/>
      <c r="ME52" s="60"/>
      <c r="MF52" s="60"/>
      <c r="MG52" s="60"/>
      <c r="MH52" s="60"/>
      <c r="MI52" s="60"/>
      <c r="MJ52" s="60"/>
      <c r="MK52" s="60"/>
      <c r="ML52" s="60"/>
      <c r="MM52" s="60"/>
      <c r="MN52" s="60"/>
      <c r="MO52" s="60"/>
      <c r="MP52" s="60"/>
      <c r="MQ52" s="60"/>
      <c r="MR52" s="60"/>
      <c r="MS52" s="60"/>
      <c r="MT52" s="60"/>
      <c r="MU52" s="60"/>
      <c r="MV52" s="60"/>
      <c r="MW52" s="60"/>
      <c r="MX52" s="60"/>
      <c r="MY52" s="60"/>
      <c r="MZ52" s="60"/>
      <c r="NA52" s="60"/>
      <c r="NB52" s="60"/>
      <c r="NC52" s="60"/>
      <c r="ND52" s="60"/>
      <c r="NE52" s="60"/>
      <c r="NF52" s="60"/>
      <c r="NG52" s="60"/>
      <c r="NH52" s="60"/>
      <c r="NI52" s="60"/>
      <c r="NJ52" s="60"/>
      <c r="NK52" s="60"/>
      <c r="NL52" s="60"/>
      <c r="NM52" s="60"/>
      <c r="NN52" s="60"/>
      <c r="NO52" s="60"/>
      <c r="NP52" s="60"/>
      <c r="NQ52" s="60"/>
      <c r="NR52" s="60"/>
      <c r="NS52" s="60"/>
      <c r="NT52" s="60"/>
      <c r="NU52" s="60"/>
      <c r="NV52" s="60"/>
      <c r="NW52" s="60"/>
      <c r="NX52" s="60"/>
      <c r="NY52" s="60"/>
      <c r="NZ52" s="60"/>
      <c r="OA52" s="60"/>
      <c r="OB52" s="60"/>
      <c r="OC52" s="60"/>
      <c r="OD52" s="60"/>
      <c r="OE52" s="60"/>
      <c r="OF52" s="60"/>
      <c r="OG52" s="60"/>
      <c r="OH52" s="60"/>
      <c r="OI52" s="60"/>
      <c r="OJ52" s="60"/>
      <c r="OK52" s="60"/>
      <c r="OL52" s="60"/>
      <c r="OM52" s="60"/>
      <c r="ON52" s="60"/>
      <c r="OO52" s="60"/>
      <c r="OP52" s="60"/>
      <c r="OQ52" s="60"/>
      <c r="OR52" s="60"/>
      <c r="OS52" s="60"/>
      <c r="OT52" s="60"/>
      <c r="OU52" s="60"/>
      <c r="OV52" s="60"/>
      <c r="OW52" s="60"/>
      <c r="OX52" s="60"/>
      <c r="OY52" s="60"/>
      <c r="OZ52" s="60"/>
      <c r="PA52" s="60"/>
      <c r="PB52" s="60"/>
      <c r="PC52" s="60"/>
      <c r="PD52" s="60"/>
      <c r="PE52" s="60"/>
      <c r="PF52" s="60"/>
      <c r="PG52" s="60"/>
      <c r="PH52" s="60"/>
      <c r="PI52" s="60"/>
      <c r="PJ52" s="60"/>
      <c r="PK52" s="60"/>
      <c r="PL52" s="60"/>
      <c r="PM52" s="60"/>
      <c r="PN52" s="60"/>
      <c r="PO52" s="60"/>
      <c r="PP52" s="60"/>
      <c r="PQ52" s="60"/>
      <c r="PR52" s="60"/>
      <c r="PS52" s="60"/>
      <c r="PT52" s="60"/>
      <c r="PU52" s="60"/>
      <c r="PV52" s="60"/>
      <c r="PW52" s="60"/>
      <c r="PX52" s="60"/>
      <c r="PY52" s="60"/>
    </row>
    <row r="53" spans="1:441" ht="15.6" customHeight="1" x14ac:dyDescent="0.3">
      <c r="A53" s="183" t="s">
        <v>396</v>
      </c>
      <c r="B53" s="190">
        <v>0</v>
      </c>
      <c r="C53" s="217"/>
      <c r="D53" s="217"/>
      <c r="E53" s="217">
        <f t="shared" si="6"/>
        <v>0</v>
      </c>
      <c r="F53" s="37"/>
      <c r="G53" s="61">
        <v>0</v>
      </c>
      <c r="H53" s="61">
        <f t="shared" si="11"/>
        <v>0</v>
      </c>
      <c r="I53" s="61">
        <f t="shared" si="12"/>
        <v>0</v>
      </c>
      <c r="J53" s="61">
        <f t="shared" si="1"/>
        <v>0</v>
      </c>
      <c r="K53" s="60"/>
      <c r="L53" s="60"/>
      <c r="M53" s="60"/>
      <c r="N53" s="60"/>
      <c r="O53" s="60"/>
      <c r="P53" s="60"/>
      <c r="Q53" s="60"/>
      <c r="R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0"/>
      <c r="IG53" s="60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0"/>
      <c r="IV53" s="60"/>
      <c r="IW53" s="60"/>
      <c r="IX53" s="60"/>
      <c r="IY53" s="60"/>
      <c r="IZ53" s="60"/>
      <c r="JA53" s="60"/>
      <c r="JB53" s="60"/>
      <c r="JC53" s="60"/>
      <c r="JD53" s="60"/>
      <c r="JE53" s="60"/>
      <c r="JF53" s="60"/>
      <c r="JG53" s="60"/>
      <c r="JH53" s="60"/>
      <c r="JI53" s="60"/>
      <c r="JJ53" s="60"/>
      <c r="JK53" s="60"/>
      <c r="JL53" s="60"/>
      <c r="JM53" s="60"/>
      <c r="JN53" s="60"/>
      <c r="JO53" s="60"/>
      <c r="JP53" s="60"/>
      <c r="JQ53" s="60"/>
      <c r="JR53" s="60"/>
      <c r="JS53" s="60"/>
      <c r="JT53" s="60"/>
      <c r="JU53" s="60"/>
      <c r="JV53" s="60"/>
      <c r="JW53" s="60"/>
      <c r="JX53" s="60"/>
      <c r="JY53" s="60"/>
      <c r="JZ53" s="60"/>
      <c r="KA53" s="60"/>
      <c r="KB53" s="60"/>
      <c r="KC53" s="60"/>
      <c r="KD53" s="60"/>
      <c r="KE53" s="60"/>
      <c r="KF53" s="60"/>
      <c r="KG53" s="60"/>
      <c r="KH53" s="60"/>
      <c r="KI53" s="60"/>
      <c r="KJ53" s="60"/>
      <c r="KK53" s="60"/>
      <c r="KL53" s="60"/>
      <c r="KM53" s="60"/>
      <c r="KN53" s="60"/>
      <c r="KO53" s="60"/>
      <c r="KP53" s="60"/>
      <c r="KQ53" s="60"/>
      <c r="KR53" s="60"/>
      <c r="KS53" s="60"/>
      <c r="KT53" s="60"/>
      <c r="KU53" s="60"/>
      <c r="KV53" s="60"/>
      <c r="KW53" s="60"/>
      <c r="KX53" s="60"/>
      <c r="KY53" s="60"/>
      <c r="KZ53" s="60"/>
      <c r="LA53" s="60"/>
      <c r="LB53" s="60"/>
      <c r="LC53" s="60"/>
      <c r="LD53" s="60"/>
      <c r="LE53" s="60"/>
      <c r="LF53" s="60"/>
      <c r="LG53" s="60"/>
      <c r="LH53" s="60"/>
      <c r="LI53" s="60"/>
      <c r="LJ53" s="60"/>
      <c r="LK53" s="60"/>
      <c r="LL53" s="60"/>
      <c r="LM53" s="60"/>
      <c r="LN53" s="60"/>
      <c r="LO53" s="60"/>
      <c r="LP53" s="60"/>
      <c r="LQ53" s="60"/>
      <c r="LR53" s="60"/>
      <c r="LS53" s="60"/>
      <c r="LT53" s="60"/>
      <c r="LU53" s="60"/>
      <c r="LV53" s="60"/>
      <c r="LW53" s="60"/>
      <c r="LX53" s="60"/>
      <c r="LY53" s="60"/>
      <c r="LZ53" s="60"/>
      <c r="MA53" s="60"/>
      <c r="MB53" s="60"/>
      <c r="MC53" s="60"/>
      <c r="MD53" s="60"/>
      <c r="ME53" s="60"/>
      <c r="MF53" s="60"/>
      <c r="MG53" s="60"/>
      <c r="MH53" s="60"/>
      <c r="MI53" s="60"/>
      <c r="MJ53" s="60"/>
      <c r="MK53" s="60"/>
      <c r="ML53" s="60"/>
      <c r="MM53" s="60"/>
      <c r="MN53" s="60"/>
      <c r="MO53" s="60"/>
      <c r="MP53" s="60"/>
      <c r="MQ53" s="60"/>
      <c r="MR53" s="60"/>
      <c r="MS53" s="60"/>
      <c r="MT53" s="60"/>
      <c r="MU53" s="60"/>
      <c r="MV53" s="60"/>
      <c r="MW53" s="60"/>
      <c r="MX53" s="60"/>
      <c r="MY53" s="60"/>
      <c r="MZ53" s="60"/>
      <c r="NA53" s="60"/>
      <c r="NB53" s="60"/>
      <c r="NC53" s="60"/>
      <c r="ND53" s="60"/>
      <c r="NE53" s="60"/>
      <c r="NF53" s="60"/>
      <c r="NG53" s="60"/>
      <c r="NH53" s="60"/>
      <c r="NI53" s="60"/>
      <c r="NJ53" s="60"/>
      <c r="NK53" s="60"/>
      <c r="NL53" s="60"/>
      <c r="NM53" s="60"/>
      <c r="NN53" s="60"/>
      <c r="NO53" s="60"/>
      <c r="NP53" s="60"/>
      <c r="NQ53" s="60"/>
      <c r="NR53" s="60"/>
      <c r="NS53" s="60"/>
      <c r="NT53" s="60"/>
      <c r="NU53" s="60"/>
      <c r="NV53" s="60"/>
      <c r="NW53" s="60"/>
      <c r="NX53" s="60"/>
      <c r="NY53" s="60"/>
      <c r="NZ53" s="60"/>
      <c r="OA53" s="60"/>
      <c r="OB53" s="60"/>
      <c r="OC53" s="60"/>
      <c r="OD53" s="60"/>
      <c r="OE53" s="60"/>
      <c r="OF53" s="60"/>
      <c r="OG53" s="60"/>
      <c r="OH53" s="60"/>
      <c r="OI53" s="60"/>
      <c r="OJ53" s="60"/>
      <c r="OK53" s="60"/>
      <c r="OL53" s="60"/>
      <c r="OM53" s="60"/>
      <c r="ON53" s="60"/>
      <c r="OO53" s="60"/>
      <c r="OP53" s="60"/>
      <c r="OQ53" s="60"/>
      <c r="OR53" s="60"/>
      <c r="OS53" s="60"/>
      <c r="OT53" s="60"/>
      <c r="OU53" s="60"/>
      <c r="OV53" s="60"/>
      <c r="OW53" s="60"/>
      <c r="OX53" s="60"/>
      <c r="OY53" s="60"/>
      <c r="OZ53" s="60"/>
      <c r="PA53" s="60"/>
      <c r="PB53" s="60"/>
      <c r="PC53" s="60"/>
      <c r="PD53" s="60"/>
      <c r="PE53" s="60"/>
      <c r="PF53" s="60"/>
      <c r="PG53" s="60"/>
      <c r="PH53" s="60"/>
      <c r="PI53" s="60"/>
      <c r="PJ53" s="60"/>
      <c r="PK53" s="60"/>
      <c r="PL53" s="60"/>
      <c r="PM53" s="60"/>
      <c r="PN53" s="60"/>
      <c r="PO53" s="60"/>
      <c r="PP53" s="60"/>
      <c r="PQ53" s="60"/>
      <c r="PR53" s="60"/>
      <c r="PS53" s="60"/>
      <c r="PT53" s="60"/>
      <c r="PU53" s="60"/>
      <c r="PV53" s="60"/>
      <c r="PW53" s="60"/>
      <c r="PX53" s="60"/>
      <c r="PY53" s="60"/>
    </row>
    <row r="54" spans="1:441" ht="15.6" customHeight="1" x14ac:dyDescent="0.3">
      <c r="A54" s="183" t="s">
        <v>397</v>
      </c>
      <c r="B54" s="190">
        <v>0</v>
      </c>
      <c r="C54" s="217"/>
      <c r="D54" s="217"/>
      <c r="E54" s="217">
        <f t="shared" si="6"/>
        <v>0</v>
      </c>
      <c r="F54" s="37"/>
      <c r="G54" s="61">
        <v>0</v>
      </c>
      <c r="H54" s="61">
        <f t="shared" si="11"/>
        <v>0</v>
      </c>
      <c r="I54" s="61">
        <f t="shared" si="12"/>
        <v>0</v>
      </c>
      <c r="J54" s="61">
        <f t="shared" si="1"/>
        <v>0</v>
      </c>
      <c r="K54" s="60"/>
      <c r="L54" s="60"/>
      <c r="M54" s="60"/>
      <c r="N54" s="60"/>
      <c r="O54" s="60"/>
      <c r="P54" s="60"/>
      <c r="Q54" s="60"/>
      <c r="R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0"/>
      <c r="IG54" s="60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0"/>
      <c r="IV54" s="60"/>
      <c r="IW54" s="60"/>
      <c r="IX54" s="60"/>
      <c r="IY54" s="60"/>
      <c r="IZ54" s="60"/>
      <c r="JA54" s="60"/>
      <c r="JB54" s="60"/>
      <c r="JC54" s="60"/>
      <c r="JD54" s="60"/>
      <c r="JE54" s="60"/>
      <c r="JF54" s="60"/>
      <c r="JG54" s="60"/>
      <c r="JH54" s="60"/>
      <c r="JI54" s="60"/>
      <c r="JJ54" s="60"/>
      <c r="JK54" s="60"/>
      <c r="JL54" s="60"/>
      <c r="JM54" s="60"/>
      <c r="JN54" s="60"/>
      <c r="JO54" s="60"/>
      <c r="JP54" s="60"/>
      <c r="JQ54" s="60"/>
      <c r="JR54" s="60"/>
      <c r="JS54" s="60"/>
      <c r="JT54" s="60"/>
      <c r="JU54" s="60"/>
      <c r="JV54" s="60"/>
      <c r="JW54" s="60"/>
      <c r="JX54" s="60"/>
      <c r="JY54" s="60"/>
      <c r="JZ54" s="60"/>
      <c r="KA54" s="60"/>
      <c r="KB54" s="60"/>
      <c r="KC54" s="60"/>
      <c r="KD54" s="60"/>
      <c r="KE54" s="60"/>
      <c r="KF54" s="60"/>
      <c r="KG54" s="60"/>
      <c r="KH54" s="60"/>
      <c r="KI54" s="60"/>
      <c r="KJ54" s="60"/>
      <c r="KK54" s="60"/>
      <c r="KL54" s="60"/>
      <c r="KM54" s="60"/>
      <c r="KN54" s="60"/>
      <c r="KO54" s="60"/>
      <c r="KP54" s="60"/>
      <c r="KQ54" s="60"/>
      <c r="KR54" s="60"/>
      <c r="KS54" s="60"/>
      <c r="KT54" s="60"/>
      <c r="KU54" s="60"/>
      <c r="KV54" s="60"/>
      <c r="KW54" s="60"/>
      <c r="KX54" s="60"/>
      <c r="KY54" s="60"/>
      <c r="KZ54" s="60"/>
      <c r="LA54" s="60"/>
      <c r="LB54" s="60"/>
      <c r="LC54" s="60"/>
      <c r="LD54" s="60"/>
      <c r="LE54" s="60"/>
      <c r="LF54" s="60"/>
      <c r="LG54" s="60"/>
      <c r="LH54" s="60"/>
      <c r="LI54" s="60"/>
      <c r="LJ54" s="60"/>
      <c r="LK54" s="60"/>
      <c r="LL54" s="60"/>
      <c r="LM54" s="60"/>
      <c r="LN54" s="60"/>
      <c r="LO54" s="60"/>
      <c r="LP54" s="60"/>
      <c r="LQ54" s="60"/>
      <c r="LR54" s="60"/>
      <c r="LS54" s="60"/>
      <c r="LT54" s="60"/>
      <c r="LU54" s="60"/>
      <c r="LV54" s="60"/>
      <c r="LW54" s="60"/>
      <c r="LX54" s="60"/>
      <c r="LY54" s="60"/>
      <c r="LZ54" s="60"/>
      <c r="MA54" s="60"/>
      <c r="MB54" s="60"/>
      <c r="MC54" s="60"/>
      <c r="MD54" s="60"/>
      <c r="ME54" s="60"/>
      <c r="MF54" s="60"/>
      <c r="MG54" s="60"/>
      <c r="MH54" s="60"/>
      <c r="MI54" s="60"/>
      <c r="MJ54" s="60"/>
      <c r="MK54" s="60"/>
      <c r="ML54" s="60"/>
      <c r="MM54" s="60"/>
      <c r="MN54" s="60"/>
      <c r="MO54" s="60"/>
      <c r="MP54" s="60"/>
      <c r="MQ54" s="60"/>
      <c r="MR54" s="60"/>
      <c r="MS54" s="60"/>
      <c r="MT54" s="60"/>
      <c r="MU54" s="60"/>
      <c r="MV54" s="60"/>
      <c r="MW54" s="60"/>
      <c r="MX54" s="60"/>
      <c r="MY54" s="60"/>
      <c r="MZ54" s="60"/>
      <c r="NA54" s="60"/>
      <c r="NB54" s="60"/>
      <c r="NC54" s="60"/>
      <c r="ND54" s="60"/>
      <c r="NE54" s="60"/>
      <c r="NF54" s="60"/>
      <c r="NG54" s="60"/>
      <c r="NH54" s="60"/>
      <c r="NI54" s="60"/>
      <c r="NJ54" s="60"/>
      <c r="NK54" s="60"/>
      <c r="NL54" s="60"/>
      <c r="NM54" s="60"/>
      <c r="NN54" s="60"/>
      <c r="NO54" s="60"/>
      <c r="NP54" s="60"/>
      <c r="NQ54" s="60"/>
      <c r="NR54" s="60"/>
      <c r="NS54" s="60"/>
      <c r="NT54" s="60"/>
      <c r="NU54" s="60"/>
      <c r="NV54" s="60"/>
      <c r="NW54" s="60"/>
      <c r="NX54" s="60"/>
      <c r="NY54" s="60"/>
      <c r="NZ54" s="60"/>
      <c r="OA54" s="60"/>
      <c r="OB54" s="60"/>
      <c r="OC54" s="60"/>
      <c r="OD54" s="60"/>
      <c r="OE54" s="60"/>
      <c r="OF54" s="60"/>
      <c r="OG54" s="60"/>
      <c r="OH54" s="60"/>
      <c r="OI54" s="60"/>
      <c r="OJ54" s="60"/>
      <c r="OK54" s="60"/>
      <c r="OL54" s="60"/>
      <c r="OM54" s="60"/>
      <c r="ON54" s="60"/>
      <c r="OO54" s="60"/>
      <c r="OP54" s="60"/>
      <c r="OQ54" s="60"/>
      <c r="OR54" s="60"/>
      <c r="OS54" s="60"/>
      <c r="OT54" s="60"/>
      <c r="OU54" s="60"/>
      <c r="OV54" s="60"/>
      <c r="OW54" s="60"/>
      <c r="OX54" s="60"/>
      <c r="OY54" s="60"/>
      <c r="OZ54" s="60"/>
      <c r="PA54" s="60"/>
      <c r="PB54" s="60"/>
      <c r="PC54" s="60"/>
      <c r="PD54" s="60"/>
      <c r="PE54" s="60"/>
      <c r="PF54" s="60"/>
      <c r="PG54" s="60"/>
      <c r="PH54" s="60"/>
      <c r="PI54" s="60"/>
      <c r="PJ54" s="60"/>
      <c r="PK54" s="60"/>
      <c r="PL54" s="60"/>
      <c r="PM54" s="60"/>
      <c r="PN54" s="60"/>
      <c r="PO54" s="60"/>
      <c r="PP54" s="60"/>
      <c r="PQ54" s="60"/>
      <c r="PR54" s="60"/>
      <c r="PS54" s="60"/>
      <c r="PT54" s="60"/>
      <c r="PU54" s="60"/>
      <c r="PV54" s="60"/>
      <c r="PW54" s="60"/>
      <c r="PX54" s="60"/>
      <c r="PY54" s="60"/>
    </row>
    <row r="55" spans="1:441" ht="15.6" customHeight="1" x14ac:dyDescent="0.3">
      <c r="A55" s="183" t="s">
        <v>398</v>
      </c>
      <c r="B55" s="190">
        <v>0</v>
      </c>
      <c r="C55" s="217"/>
      <c r="D55" s="217"/>
      <c r="E55" s="217">
        <f t="shared" si="6"/>
        <v>0</v>
      </c>
      <c r="F55" s="37"/>
      <c r="G55" s="61">
        <v>0</v>
      </c>
      <c r="H55" s="61">
        <f t="shared" si="11"/>
        <v>0</v>
      </c>
      <c r="I55" s="61">
        <f t="shared" si="12"/>
        <v>0</v>
      </c>
      <c r="J55" s="61">
        <f t="shared" si="1"/>
        <v>0</v>
      </c>
      <c r="K55" s="60"/>
      <c r="L55" s="60"/>
      <c r="M55" s="60"/>
      <c r="N55" s="60"/>
      <c r="O55" s="60"/>
      <c r="P55" s="60"/>
      <c r="Q55" s="60"/>
      <c r="R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0"/>
      <c r="HR55" s="60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0"/>
      <c r="IG55" s="60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0"/>
      <c r="IV55" s="60"/>
      <c r="IW55" s="60"/>
      <c r="IX55" s="60"/>
      <c r="IY55" s="60"/>
      <c r="IZ55" s="60"/>
      <c r="JA55" s="60"/>
      <c r="JB55" s="60"/>
      <c r="JC55" s="60"/>
      <c r="JD55" s="60"/>
      <c r="JE55" s="60"/>
      <c r="JF55" s="60"/>
      <c r="JG55" s="60"/>
      <c r="JH55" s="60"/>
      <c r="JI55" s="60"/>
      <c r="JJ55" s="60"/>
      <c r="JK55" s="60"/>
      <c r="JL55" s="60"/>
      <c r="JM55" s="60"/>
      <c r="JN55" s="60"/>
      <c r="JO55" s="60"/>
      <c r="JP55" s="60"/>
      <c r="JQ55" s="60"/>
      <c r="JR55" s="60"/>
      <c r="JS55" s="60"/>
      <c r="JT55" s="60"/>
      <c r="JU55" s="60"/>
      <c r="JV55" s="60"/>
      <c r="JW55" s="60"/>
      <c r="JX55" s="60"/>
      <c r="JY55" s="60"/>
      <c r="JZ55" s="60"/>
      <c r="KA55" s="60"/>
      <c r="KB55" s="60"/>
      <c r="KC55" s="60"/>
      <c r="KD55" s="60"/>
      <c r="KE55" s="60"/>
      <c r="KF55" s="60"/>
      <c r="KG55" s="60"/>
      <c r="KH55" s="60"/>
      <c r="KI55" s="60"/>
      <c r="KJ55" s="60"/>
      <c r="KK55" s="60"/>
      <c r="KL55" s="60"/>
      <c r="KM55" s="60"/>
      <c r="KN55" s="60"/>
      <c r="KO55" s="60"/>
      <c r="KP55" s="60"/>
      <c r="KQ55" s="60"/>
      <c r="KR55" s="60"/>
      <c r="KS55" s="60"/>
      <c r="KT55" s="60"/>
      <c r="KU55" s="60"/>
      <c r="KV55" s="60"/>
      <c r="KW55" s="60"/>
      <c r="KX55" s="60"/>
      <c r="KY55" s="60"/>
      <c r="KZ55" s="60"/>
      <c r="LA55" s="60"/>
      <c r="LB55" s="60"/>
      <c r="LC55" s="60"/>
      <c r="LD55" s="60"/>
      <c r="LE55" s="60"/>
      <c r="LF55" s="60"/>
      <c r="LG55" s="60"/>
      <c r="LH55" s="60"/>
      <c r="LI55" s="60"/>
      <c r="LJ55" s="60"/>
      <c r="LK55" s="60"/>
      <c r="LL55" s="60"/>
      <c r="LM55" s="60"/>
      <c r="LN55" s="60"/>
      <c r="LO55" s="60"/>
      <c r="LP55" s="60"/>
      <c r="LQ55" s="60"/>
      <c r="LR55" s="60"/>
      <c r="LS55" s="60"/>
      <c r="LT55" s="60"/>
      <c r="LU55" s="60"/>
      <c r="LV55" s="60"/>
      <c r="LW55" s="60"/>
      <c r="LX55" s="60"/>
      <c r="LY55" s="60"/>
      <c r="LZ55" s="60"/>
      <c r="MA55" s="60"/>
      <c r="MB55" s="60"/>
      <c r="MC55" s="60"/>
      <c r="MD55" s="60"/>
      <c r="ME55" s="60"/>
      <c r="MF55" s="60"/>
      <c r="MG55" s="60"/>
      <c r="MH55" s="60"/>
      <c r="MI55" s="60"/>
      <c r="MJ55" s="60"/>
      <c r="MK55" s="60"/>
      <c r="ML55" s="60"/>
      <c r="MM55" s="60"/>
      <c r="MN55" s="60"/>
      <c r="MO55" s="60"/>
      <c r="MP55" s="60"/>
      <c r="MQ55" s="60"/>
      <c r="MR55" s="60"/>
      <c r="MS55" s="60"/>
      <c r="MT55" s="60"/>
      <c r="MU55" s="60"/>
      <c r="MV55" s="60"/>
      <c r="MW55" s="60"/>
      <c r="MX55" s="60"/>
      <c r="MY55" s="60"/>
      <c r="MZ55" s="60"/>
      <c r="NA55" s="60"/>
      <c r="NB55" s="60"/>
      <c r="NC55" s="60"/>
      <c r="ND55" s="60"/>
      <c r="NE55" s="60"/>
      <c r="NF55" s="60"/>
      <c r="NG55" s="60"/>
      <c r="NH55" s="60"/>
      <c r="NI55" s="60"/>
      <c r="NJ55" s="60"/>
      <c r="NK55" s="60"/>
      <c r="NL55" s="60"/>
      <c r="NM55" s="60"/>
      <c r="NN55" s="60"/>
      <c r="NO55" s="60"/>
      <c r="NP55" s="60"/>
      <c r="NQ55" s="60"/>
      <c r="NR55" s="60"/>
      <c r="NS55" s="60"/>
      <c r="NT55" s="60"/>
      <c r="NU55" s="60"/>
      <c r="NV55" s="60"/>
      <c r="NW55" s="60"/>
      <c r="NX55" s="60"/>
      <c r="NY55" s="60"/>
      <c r="NZ55" s="60"/>
      <c r="OA55" s="60"/>
      <c r="OB55" s="60"/>
      <c r="OC55" s="60"/>
      <c r="OD55" s="60"/>
      <c r="OE55" s="60"/>
      <c r="OF55" s="60"/>
      <c r="OG55" s="60"/>
      <c r="OH55" s="60"/>
      <c r="OI55" s="60"/>
      <c r="OJ55" s="60"/>
      <c r="OK55" s="60"/>
      <c r="OL55" s="60"/>
      <c r="OM55" s="60"/>
      <c r="ON55" s="60"/>
      <c r="OO55" s="60"/>
      <c r="OP55" s="60"/>
      <c r="OQ55" s="60"/>
      <c r="OR55" s="60"/>
      <c r="OS55" s="60"/>
      <c r="OT55" s="60"/>
      <c r="OU55" s="60"/>
      <c r="OV55" s="60"/>
      <c r="OW55" s="60"/>
      <c r="OX55" s="60"/>
      <c r="OY55" s="60"/>
      <c r="OZ55" s="60"/>
      <c r="PA55" s="60"/>
      <c r="PB55" s="60"/>
      <c r="PC55" s="60"/>
      <c r="PD55" s="60"/>
      <c r="PE55" s="60"/>
      <c r="PF55" s="60"/>
      <c r="PG55" s="60"/>
      <c r="PH55" s="60"/>
      <c r="PI55" s="60"/>
      <c r="PJ55" s="60"/>
      <c r="PK55" s="60"/>
      <c r="PL55" s="60"/>
      <c r="PM55" s="60"/>
      <c r="PN55" s="60"/>
      <c r="PO55" s="60"/>
      <c r="PP55" s="60"/>
      <c r="PQ55" s="60"/>
      <c r="PR55" s="60"/>
      <c r="PS55" s="60"/>
      <c r="PT55" s="60"/>
      <c r="PU55" s="60"/>
      <c r="PV55" s="60"/>
      <c r="PW55" s="60"/>
      <c r="PX55" s="60"/>
      <c r="PY55" s="60"/>
    </row>
    <row r="56" spans="1:441" ht="15.6" customHeight="1" x14ac:dyDescent="0.3">
      <c r="A56" s="183" t="s">
        <v>399</v>
      </c>
      <c r="B56" s="190">
        <v>0</v>
      </c>
      <c r="C56" s="217">
        <f>C57</f>
        <v>0</v>
      </c>
      <c r="D56" s="217">
        <f t="shared" ref="D56:E56" si="26">D57</f>
        <v>0</v>
      </c>
      <c r="E56" s="217">
        <f t="shared" si="26"/>
        <v>0</v>
      </c>
      <c r="F56" s="37"/>
      <c r="G56" s="217">
        <v>0</v>
      </c>
      <c r="H56" s="217">
        <f t="shared" si="11"/>
        <v>0</v>
      </c>
      <c r="I56" s="217">
        <f t="shared" si="12"/>
        <v>0</v>
      </c>
      <c r="J56" s="217">
        <f t="shared" si="1"/>
        <v>0</v>
      </c>
      <c r="K56" s="60"/>
      <c r="L56" s="217" t="s">
        <v>471</v>
      </c>
      <c r="M56" s="217" t="s">
        <v>488</v>
      </c>
      <c r="N56" s="217">
        <v>0</v>
      </c>
      <c r="O56" s="217">
        <f>H56</f>
        <v>0</v>
      </c>
      <c r="P56" s="217">
        <f>I56</f>
        <v>0</v>
      </c>
      <c r="Q56" s="218">
        <f t="shared" si="2"/>
        <v>0</v>
      </c>
      <c r="R56" s="217">
        <v>0</v>
      </c>
      <c r="S56" s="101" t="s">
        <v>65</v>
      </c>
      <c r="T56" s="61" t="s">
        <v>488</v>
      </c>
      <c r="U56" s="240" t="str">
        <f>IF(W56&gt;0,40,IF(W56&lt;0,50,""))</f>
        <v/>
      </c>
      <c r="V56" s="241" t="str">
        <f>IF(W56&gt;0,W56,IF(W56&lt;0,-W56,""))</f>
        <v/>
      </c>
      <c r="W56" s="242">
        <f>Q56-R56</f>
        <v>0</v>
      </c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0"/>
      <c r="HR56" s="60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0"/>
      <c r="IG56" s="60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0"/>
      <c r="IV56" s="60"/>
      <c r="IW56" s="60"/>
      <c r="IX56" s="60"/>
      <c r="IY56" s="60"/>
      <c r="IZ56" s="60"/>
      <c r="JA56" s="60"/>
      <c r="JB56" s="60"/>
      <c r="JC56" s="60"/>
      <c r="JD56" s="60"/>
      <c r="JE56" s="60"/>
      <c r="JF56" s="60"/>
      <c r="JG56" s="60"/>
      <c r="JH56" s="60"/>
      <c r="JI56" s="60"/>
      <c r="JJ56" s="60"/>
      <c r="JK56" s="60"/>
      <c r="JL56" s="60"/>
      <c r="JM56" s="60"/>
      <c r="JN56" s="60"/>
      <c r="JO56" s="60"/>
      <c r="JP56" s="60"/>
      <c r="JQ56" s="60"/>
      <c r="JR56" s="60"/>
      <c r="JS56" s="60"/>
      <c r="JT56" s="60"/>
      <c r="JU56" s="60"/>
      <c r="JV56" s="60"/>
      <c r="JW56" s="60"/>
      <c r="JX56" s="60"/>
      <c r="JY56" s="60"/>
      <c r="JZ56" s="60"/>
      <c r="KA56" s="60"/>
      <c r="KB56" s="60"/>
      <c r="KC56" s="60"/>
      <c r="KD56" s="60"/>
      <c r="KE56" s="60"/>
      <c r="KF56" s="60"/>
      <c r="KG56" s="60"/>
      <c r="KH56" s="60"/>
      <c r="KI56" s="60"/>
      <c r="KJ56" s="60"/>
      <c r="KK56" s="60"/>
      <c r="KL56" s="60"/>
      <c r="KM56" s="60"/>
      <c r="KN56" s="60"/>
      <c r="KO56" s="60"/>
      <c r="KP56" s="60"/>
      <c r="KQ56" s="60"/>
      <c r="KR56" s="60"/>
      <c r="KS56" s="60"/>
      <c r="KT56" s="60"/>
      <c r="KU56" s="60"/>
      <c r="KV56" s="60"/>
      <c r="KW56" s="60"/>
      <c r="KX56" s="60"/>
      <c r="KY56" s="60"/>
      <c r="KZ56" s="60"/>
      <c r="LA56" s="60"/>
      <c r="LB56" s="60"/>
      <c r="LC56" s="60"/>
      <c r="LD56" s="60"/>
      <c r="LE56" s="60"/>
      <c r="LF56" s="60"/>
      <c r="LG56" s="60"/>
      <c r="LH56" s="60"/>
      <c r="LI56" s="60"/>
      <c r="LJ56" s="60"/>
      <c r="LK56" s="60"/>
      <c r="LL56" s="60"/>
      <c r="LM56" s="60"/>
      <c r="LN56" s="60"/>
      <c r="LO56" s="60"/>
      <c r="LP56" s="60"/>
      <c r="LQ56" s="60"/>
      <c r="LR56" s="60"/>
      <c r="LS56" s="60"/>
      <c r="LT56" s="60"/>
      <c r="LU56" s="60"/>
      <c r="LV56" s="60"/>
      <c r="LW56" s="60"/>
      <c r="LX56" s="60"/>
      <c r="LY56" s="60"/>
      <c r="LZ56" s="60"/>
      <c r="MA56" s="60"/>
      <c r="MB56" s="60"/>
      <c r="MC56" s="60"/>
      <c r="MD56" s="60"/>
      <c r="ME56" s="60"/>
      <c r="MF56" s="60"/>
      <c r="MG56" s="60"/>
      <c r="MH56" s="60"/>
      <c r="MI56" s="60"/>
      <c r="MJ56" s="60"/>
      <c r="MK56" s="60"/>
      <c r="ML56" s="60"/>
      <c r="MM56" s="60"/>
      <c r="MN56" s="60"/>
      <c r="MO56" s="60"/>
      <c r="MP56" s="60"/>
      <c r="MQ56" s="60"/>
      <c r="MR56" s="60"/>
      <c r="MS56" s="60"/>
      <c r="MT56" s="60"/>
      <c r="MU56" s="60"/>
      <c r="MV56" s="60"/>
      <c r="MW56" s="60"/>
      <c r="MX56" s="60"/>
      <c r="MY56" s="60"/>
      <c r="MZ56" s="60"/>
      <c r="NA56" s="60"/>
      <c r="NB56" s="60"/>
      <c r="NC56" s="60"/>
      <c r="ND56" s="60"/>
      <c r="NE56" s="60"/>
      <c r="NF56" s="60"/>
      <c r="NG56" s="60"/>
      <c r="NH56" s="60"/>
      <c r="NI56" s="60"/>
      <c r="NJ56" s="60"/>
      <c r="NK56" s="60"/>
      <c r="NL56" s="60"/>
      <c r="NM56" s="60"/>
      <c r="NN56" s="60"/>
      <c r="NO56" s="60"/>
      <c r="NP56" s="60"/>
      <c r="NQ56" s="60"/>
      <c r="NR56" s="60"/>
      <c r="NS56" s="60"/>
      <c r="NT56" s="60"/>
      <c r="NU56" s="60"/>
      <c r="NV56" s="60"/>
      <c r="NW56" s="60"/>
      <c r="NX56" s="60"/>
      <c r="NY56" s="60"/>
      <c r="NZ56" s="60"/>
      <c r="OA56" s="60"/>
      <c r="OB56" s="60"/>
      <c r="OC56" s="60"/>
      <c r="OD56" s="60"/>
      <c r="OE56" s="60"/>
      <c r="OF56" s="60"/>
      <c r="OG56" s="60"/>
      <c r="OH56" s="60"/>
      <c r="OI56" s="60"/>
      <c r="OJ56" s="60"/>
      <c r="OK56" s="60"/>
      <c r="OL56" s="60"/>
      <c r="OM56" s="60"/>
      <c r="ON56" s="60"/>
      <c r="OO56" s="60"/>
      <c r="OP56" s="60"/>
      <c r="OQ56" s="60"/>
      <c r="OR56" s="60"/>
      <c r="OS56" s="60"/>
      <c r="OT56" s="60"/>
      <c r="OU56" s="60"/>
      <c r="OV56" s="60"/>
      <c r="OW56" s="60"/>
      <c r="OX56" s="60"/>
      <c r="OY56" s="60"/>
      <c r="OZ56" s="60"/>
      <c r="PA56" s="60"/>
      <c r="PB56" s="60"/>
      <c r="PC56" s="60"/>
      <c r="PD56" s="60"/>
      <c r="PE56" s="60"/>
      <c r="PF56" s="60"/>
      <c r="PG56" s="60"/>
      <c r="PH56" s="60"/>
      <c r="PI56" s="60"/>
      <c r="PJ56" s="60"/>
      <c r="PK56" s="60"/>
      <c r="PL56" s="60"/>
      <c r="PM56" s="60"/>
      <c r="PN56" s="60"/>
      <c r="PO56" s="60"/>
      <c r="PP56" s="60"/>
      <c r="PQ56" s="60"/>
      <c r="PR56" s="60"/>
      <c r="PS56" s="60"/>
      <c r="PT56" s="60"/>
      <c r="PU56" s="60"/>
      <c r="PV56" s="60"/>
      <c r="PW56" s="60"/>
      <c r="PX56" s="60"/>
      <c r="PY56" s="60"/>
    </row>
    <row r="57" spans="1:441" ht="15.6" customHeight="1" x14ac:dyDescent="0.3">
      <c r="A57" s="12" t="s">
        <v>400</v>
      </c>
      <c r="B57" s="192">
        <v>0</v>
      </c>
      <c r="C57" s="61">
        <f>IF(B85+C85-'cit 12-2024'!B224&lt;0,C85-D85+'cit 12-2024'!B224-'cit 12-2024'!B185,0)</f>
        <v>0</v>
      </c>
      <c r="D57" s="61"/>
      <c r="E57" s="61">
        <f t="shared" si="6"/>
        <v>0</v>
      </c>
      <c r="F57" s="37"/>
      <c r="G57" s="61">
        <v>0</v>
      </c>
      <c r="H57" s="61">
        <f t="shared" si="11"/>
        <v>0</v>
      </c>
      <c r="I57" s="61">
        <f t="shared" si="12"/>
        <v>0</v>
      </c>
      <c r="J57" s="61">
        <f t="shared" si="1"/>
        <v>0</v>
      </c>
      <c r="K57" s="60"/>
      <c r="L57" s="60"/>
      <c r="M57" s="60"/>
      <c r="N57" s="60"/>
      <c r="O57" s="60"/>
      <c r="P57" s="60"/>
      <c r="Q57" s="60"/>
      <c r="R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0"/>
      <c r="HR57" s="60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0"/>
      <c r="IG57" s="60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0"/>
      <c r="IV57" s="60"/>
      <c r="IW57" s="60"/>
      <c r="IX57" s="60"/>
      <c r="IY57" s="60"/>
      <c r="IZ57" s="60"/>
      <c r="JA57" s="60"/>
      <c r="JB57" s="60"/>
      <c r="JC57" s="60"/>
      <c r="JD57" s="60"/>
      <c r="JE57" s="60"/>
      <c r="JF57" s="60"/>
      <c r="JG57" s="60"/>
      <c r="JH57" s="60"/>
      <c r="JI57" s="60"/>
      <c r="JJ57" s="60"/>
      <c r="JK57" s="60"/>
      <c r="JL57" s="60"/>
      <c r="JM57" s="60"/>
      <c r="JN57" s="60"/>
      <c r="JO57" s="60"/>
      <c r="JP57" s="60"/>
      <c r="JQ57" s="60"/>
      <c r="JR57" s="60"/>
      <c r="JS57" s="60"/>
      <c r="JT57" s="60"/>
      <c r="JU57" s="60"/>
      <c r="JV57" s="60"/>
      <c r="JW57" s="60"/>
      <c r="JX57" s="60"/>
      <c r="JY57" s="60"/>
      <c r="JZ57" s="60"/>
      <c r="KA57" s="60"/>
      <c r="KB57" s="60"/>
      <c r="KC57" s="60"/>
      <c r="KD57" s="60"/>
      <c r="KE57" s="60"/>
      <c r="KF57" s="60"/>
      <c r="KG57" s="60"/>
      <c r="KH57" s="60"/>
      <c r="KI57" s="60"/>
      <c r="KJ57" s="60"/>
      <c r="KK57" s="60"/>
      <c r="KL57" s="60"/>
      <c r="KM57" s="60"/>
      <c r="KN57" s="60"/>
      <c r="KO57" s="60"/>
      <c r="KP57" s="60"/>
      <c r="KQ57" s="60"/>
      <c r="KR57" s="60"/>
      <c r="KS57" s="60"/>
      <c r="KT57" s="60"/>
      <c r="KU57" s="60"/>
      <c r="KV57" s="60"/>
      <c r="KW57" s="60"/>
      <c r="KX57" s="60"/>
      <c r="KY57" s="60"/>
      <c r="KZ57" s="60"/>
      <c r="LA57" s="60"/>
      <c r="LB57" s="60"/>
      <c r="LC57" s="60"/>
      <c r="LD57" s="60"/>
      <c r="LE57" s="60"/>
      <c r="LF57" s="60"/>
      <c r="LG57" s="60"/>
      <c r="LH57" s="60"/>
      <c r="LI57" s="60"/>
      <c r="LJ57" s="60"/>
      <c r="LK57" s="60"/>
      <c r="LL57" s="60"/>
      <c r="LM57" s="60"/>
      <c r="LN57" s="60"/>
      <c r="LO57" s="60"/>
      <c r="LP57" s="60"/>
      <c r="LQ57" s="60"/>
      <c r="LR57" s="60"/>
      <c r="LS57" s="60"/>
      <c r="LT57" s="60"/>
      <c r="LU57" s="60"/>
      <c r="LV57" s="60"/>
      <c r="LW57" s="60"/>
      <c r="LX57" s="60"/>
      <c r="LY57" s="60"/>
      <c r="LZ57" s="60"/>
      <c r="MA57" s="60"/>
      <c r="MB57" s="60"/>
      <c r="MC57" s="60"/>
      <c r="MD57" s="60"/>
      <c r="ME57" s="60"/>
      <c r="MF57" s="60"/>
      <c r="MG57" s="60"/>
      <c r="MH57" s="60"/>
      <c r="MI57" s="60"/>
      <c r="MJ57" s="60"/>
      <c r="MK57" s="60"/>
      <c r="ML57" s="60"/>
      <c r="MM57" s="60"/>
      <c r="MN57" s="60"/>
      <c r="MO57" s="60"/>
      <c r="MP57" s="60"/>
      <c r="MQ57" s="60"/>
      <c r="MR57" s="60"/>
      <c r="MS57" s="60"/>
      <c r="MT57" s="60"/>
      <c r="MU57" s="60"/>
      <c r="MV57" s="60"/>
      <c r="MW57" s="60"/>
      <c r="MX57" s="60"/>
      <c r="MY57" s="60"/>
      <c r="MZ57" s="60"/>
      <c r="NA57" s="60"/>
      <c r="NB57" s="60"/>
      <c r="NC57" s="60"/>
      <c r="ND57" s="60"/>
      <c r="NE57" s="60"/>
      <c r="NF57" s="60"/>
      <c r="NG57" s="60"/>
      <c r="NH57" s="60"/>
      <c r="NI57" s="60"/>
      <c r="NJ57" s="60"/>
      <c r="NK57" s="60"/>
      <c r="NL57" s="60"/>
      <c r="NM57" s="60"/>
      <c r="NN57" s="60"/>
      <c r="NO57" s="60"/>
      <c r="NP57" s="60"/>
      <c r="NQ57" s="60"/>
      <c r="NR57" s="60"/>
      <c r="NS57" s="60"/>
      <c r="NT57" s="60"/>
      <c r="NU57" s="60"/>
      <c r="NV57" s="60"/>
      <c r="NW57" s="60"/>
      <c r="NX57" s="60"/>
      <c r="NY57" s="60"/>
      <c r="NZ57" s="60"/>
      <c r="OA57" s="60"/>
      <c r="OB57" s="60"/>
      <c r="OC57" s="60"/>
      <c r="OD57" s="60"/>
      <c r="OE57" s="60"/>
      <c r="OF57" s="60"/>
      <c r="OG57" s="60"/>
      <c r="OH57" s="60"/>
      <c r="OI57" s="60"/>
      <c r="OJ57" s="60"/>
      <c r="OK57" s="60"/>
      <c r="OL57" s="60"/>
      <c r="OM57" s="60"/>
      <c r="ON57" s="60"/>
      <c r="OO57" s="60"/>
      <c r="OP57" s="60"/>
      <c r="OQ57" s="60"/>
      <c r="OR57" s="60"/>
      <c r="OS57" s="60"/>
      <c r="OT57" s="60"/>
      <c r="OU57" s="60"/>
      <c r="OV57" s="60"/>
      <c r="OW57" s="60"/>
      <c r="OX57" s="60"/>
      <c r="OY57" s="60"/>
      <c r="OZ57" s="60"/>
      <c r="PA57" s="60"/>
      <c r="PB57" s="60"/>
      <c r="PC57" s="60"/>
      <c r="PD57" s="60"/>
      <c r="PE57" s="60"/>
      <c r="PF57" s="60"/>
      <c r="PG57" s="60"/>
      <c r="PH57" s="60"/>
      <c r="PI57" s="60"/>
      <c r="PJ57" s="60"/>
      <c r="PK57" s="60"/>
      <c r="PL57" s="60"/>
      <c r="PM57" s="60"/>
      <c r="PN57" s="60"/>
      <c r="PO57" s="60"/>
      <c r="PP57" s="60"/>
      <c r="PQ57" s="60"/>
      <c r="PR57" s="60"/>
      <c r="PS57" s="60"/>
      <c r="PT57" s="60"/>
      <c r="PU57" s="60"/>
      <c r="PV57" s="60"/>
      <c r="PW57" s="60"/>
      <c r="PX57" s="60"/>
      <c r="PY57" s="60"/>
    </row>
    <row r="58" spans="1:441" ht="21" customHeight="1" x14ac:dyDescent="0.3">
      <c r="A58" s="182" t="s">
        <v>401</v>
      </c>
      <c r="B58" s="219">
        <f>B56+B52+B45+B41+B34+B33+B30+B22+B20+B17+B10+B5+B4</f>
        <v>86635530.659999952</v>
      </c>
      <c r="C58" s="219">
        <f>C56+C52+C45+C41+C34+C33+C30+C22+C20+C17+C10+C5+C4</f>
        <v>33743398.409999952</v>
      </c>
      <c r="D58" s="219">
        <f t="shared" ref="D58:E58" si="27">D56+D52+D45+D41+D34+D33+D30+D22+D20+D17+D10+D5+D4</f>
        <v>57823945.709999993</v>
      </c>
      <c r="E58" s="219">
        <f t="shared" si="27"/>
        <v>62554983.35999994</v>
      </c>
      <c r="F58" s="37"/>
      <c r="G58" s="219">
        <f>G56+G52+G45+G41+G34+G33+G30+G22+G20+G17+G10+G5+G4</f>
        <v>16460750.899999999</v>
      </c>
      <c r="H58" s="219">
        <f t="shared" ref="H58:J58" si="28">H56+H52+H45+H41+H34+H33+H30+H22+H20+H17+H10+H5+H4</f>
        <v>6411245.7000000002</v>
      </c>
      <c r="I58" s="219">
        <f t="shared" si="28"/>
        <v>10986549.689999999</v>
      </c>
      <c r="J58" s="219">
        <f t="shared" si="28"/>
        <v>11885446.91</v>
      </c>
      <c r="K58" s="60"/>
      <c r="L58" s="60"/>
      <c r="M58" s="231" t="s">
        <v>489</v>
      </c>
      <c r="N58" s="380">
        <v>16460750.899999995</v>
      </c>
      <c r="O58" s="380">
        <f>O56+O45+O41+O39+O35+O33+O30+O22+O20+O17+O15+O14+O13+O12+O9+O6+O4</f>
        <v>6411245.7000000002</v>
      </c>
      <c r="P58" s="380">
        <f t="shared" ref="P58:Q58" si="29">P56+P45+P41+P39+P35+P33+P30+P22+P20+P17+P15+P14+P13+P12+P9+P6+P4</f>
        <v>10986549.699999999</v>
      </c>
      <c r="Q58" s="380">
        <f t="shared" si="29"/>
        <v>11885446.9</v>
      </c>
      <c r="R58" s="380">
        <v>11885446.9</v>
      </c>
      <c r="S58" s="233" t="s">
        <v>111</v>
      </c>
      <c r="T58" s="234" t="s">
        <v>492</v>
      </c>
      <c r="U58" s="235" t="str">
        <f>IF(W58&gt;0,50,IF(W58&lt;0,40,""))</f>
        <v/>
      </c>
      <c r="V58" s="236" t="str">
        <f t="shared" ref="V58:V59" si="30">IF(W58&gt;0,W58,IF(W58&lt;0,-W58,""))</f>
        <v/>
      </c>
      <c r="W58" s="236">
        <f>SUM(W3:W57)-W13-W14</f>
        <v>0</v>
      </c>
      <c r="X58" s="232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0"/>
      <c r="IG58" s="60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0"/>
      <c r="IV58" s="60"/>
      <c r="IW58" s="60"/>
      <c r="IX58" s="60"/>
      <c r="IY58" s="60"/>
      <c r="IZ58" s="60"/>
      <c r="JA58" s="60"/>
      <c r="JB58" s="60"/>
      <c r="JC58" s="60"/>
      <c r="JD58" s="60"/>
      <c r="JE58" s="60"/>
      <c r="JF58" s="60"/>
      <c r="JG58" s="60"/>
      <c r="JH58" s="60"/>
      <c r="JI58" s="60"/>
      <c r="JJ58" s="60"/>
      <c r="JK58" s="60"/>
      <c r="JL58" s="60"/>
      <c r="JM58" s="60"/>
      <c r="JN58" s="60"/>
      <c r="JO58" s="60"/>
      <c r="JP58" s="60"/>
      <c r="JQ58" s="60"/>
      <c r="JR58" s="60"/>
      <c r="JS58" s="60"/>
      <c r="JT58" s="60"/>
      <c r="JU58" s="60"/>
      <c r="JV58" s="60"/>
      <c r="JW58" s="60"/>
      <c r="JX58" s="60"/>
      <c r="JY58" s="60"/>
      <c r="JZ58" s="60"/>
      <c r="KA58" s="60"/>
      <c r="KB58" s="60"/>
      <c r="KC58" s="60"/>
      <c r="KD58" s="60"/>
      <c r="KE58" s="60"/>
      <c r="KF58" s="60"/>
      <c r="KG58" s="60"/>
      <c r="KH58" s="60"/>
      <c r="KI58" s="60"/>
      <c r="KJ58" s="60"/>
      <c r="KK58" s="60"/>
      <c r="KL58" s="60"/>
      <c r="KM58" s="60"/>
      <c r="KN58" s="60"/>
      <c r="KO58" s="60"/>
      <c r="KP58" s="60"/>
      <c r="KQ58" s="60"/>
      <c r="KR58" s="60"/>
      <c r="KS58" s="60"/>
      <c r="KT58" s="60"/>
      <c r="KU58" s="60"/>
      <c r="KV58" s="60"/>
      <c r="KW58" s="60"/>
      <c r="KX58" s="60"/>
      <c r="KY58" s="60"/>
      <c r="KZ58" s="60"/>
      <c r="LA58" s="60"/>
      <c r="LB58" s="60"/>
      <c r="LC58" s="60"/>
      <c r="LD58" s="60"/>
      <c r="LE58" s="60"/>
      <c r="LF58" s="60"/>
      <c r="LG58" s="60"/>
      <c r="LH58" s="60"/>
      <c r="LI58" s="60"/>
      <c r="LJ58" s="60"/>
      <c r="LK58" s="60"/>
      <c r="LL58" s="60"/>
      <c r="LM58" s="60"/>
      <c r="LN58" s="60"/>
      <c r="LO58" s="60"/>
      <c r="LP58" s="60"/>
      <c r="LQ58" s="60"/>
      <c r="LR58" s="60"/>
      <c r="LS58" s="60"/>
      <c r="LT58" s="60"/>
      <c r="LU58" s="60"/>
      <c r="LV58" s="60"/>
      <c r="LW58" s="60"/>
      <c r="LX58" s="60"/>
      <c r="LY58" s="60"/>
      <c r="LZ58" s="60"/>
      <c r="MA58" s="60"/>
      <c r="MB58" s="60"/>
      <c r="MC58" s="60"/>
      <c r="MD58" s="60"/>
      <c r="ME58" s="60"/>
      <c r="MF58" s="60"/>
      <c r="MG58" s="60"/>
      <c r="MH58" s="60"/>
      <c r="MI58" s="60"/>
      <c r="MJ58" s="60"/>
      <c r="MK58" s="60"/>
      <c r="ML58" s="60"/>
      <c r="MM58" s="60"/>
      <c r="MN58" s="60"/>
      <c r="MO58" s="60"/>
      <c r="MP58" s="60"/>
      <c r="MQ58" s="60"/>
      <c r="MR58" s="60"/>
      <c r="MS58" s="60"/>
      <c r="MT58" s="60"/>
      <c r="MU58" s="60"/>
      <c r="MV58" s="60"/>
      <c r="MW58" s="60"/>
      <c r="MX58" s="60"/>
      <c r="MY58" s="60"/>
      <c r="MZ58" s="60"/>
      <c r="NA58" s="60"/>
      <c r="NB58" s="60"/>
      <c r="NC58" s="60"/>
      <c r="ND58" s="60"/>
      <c r="NE58" s="60"/>
      <c r="NF58" s="60"/>
      <c r="NG58" s="60"/>
      <c r="NH58" s="60"/>
      <c r="NI58" s="60"/>
      <c r="NJ58" s="60"/>
      <c r="NK58" s="60"/>
      <c r="NL58" s="60"/>
      <c r="NM58" s="60"/>
      <c r="NN58" s="60"/>
      <c r="NO58" s="60"/>
      <c r="NP58" s="60"/>
      <c r="NQ58" s="60"/>
      <c r="NR58" s="60"/>
      <c r="NS58" s="60"/>
      <c r="NT58" s="60"/>
      <c r="NU58" s="60"/>
      <c r="NV58" s="60"/>
      <c r="NW58" s="60"/>
      <c r="NX58" s="60"/>
      <c r="NY58" s="60"/>
      <c r="NZ58" s="60"/>
      <c r="OA58" s="60"/>
      <c r="OB58" s="60"/>
      <c r="OC58" s="60"/>
      <c r="OD58" s="60"/>
      <c r="OE58" s="60"/>
      <c r="OF58" s="60"/>
      <c r="OG58" s="60"/>
      <c r="OH58" s="60"/>
      <c r="OI58" s="60"/>
      <c r="OJ58" s="60"/>
      <c r="OK58" s="60"/>
      <c r="OL58" s="60"/>
      <c r="OM58" s="60"/>
      <c r="ON58" s="60"/>
      <c r="OO58" s="60"/>
      <c r="OP58" s="60"/>
      <c r="OQ58" s="60"/>
      <c r="OR58" s="60"/>
      <c r="OS58" s="60"/>
      <c r="OT58" s="60"/>
      <c r="OU58" s="60"/>
      <c r="OV58" s="60"/>
      <c r="OW58" s="60"/>
      <c r="OX58" s="60"/>
      <c r="OY58" s="60"/>
      <c r="OZ58" s="60"/>
      <c r="PA58" s="60"/>
      <c r="PB58" s="60"/>
      <c r="PC58" s="60"/>
      <c r="PD58" s="60"/>
      <c r="PE58" s="60"/>
      <c r="PF58" s="60"/>
      <c r="PG58" s="60"/>
      <c r="PH58" s="60"/>
      <c r="PI58" s="60"/>
      <c r="PJ58" s="60"/>
      <c r="PK58" s="60"/>
      <c r="PL58" s="60"/>
      <c r="PM58" s="60"/>
      <c r="PN58" s="60"/>
      <c r="PO58" s="60"/>
      <c r="PP58" s="60"/>
      <c r="PQ58" s="60"/>
      <c r="PR58" s="60"/>
      <c r="PS58" s="60"/>
      <c r="PT58" s="60"/>
      <c r="PU58" s="60"/>
      <c r="PV58" s="60"/>
      <c r="PW58" s="60"/>
      <c r="PX58" s="60"/>
      <c r="PY58" s="60"/>
    </row>
    <row r="59" spans="1:441" ht="12" x14ac:dyDescent="0.3">
      <c r="B59" s="194">
        <v>0</v>
      </c>
      <c r="C59" s="194">
        <f>ROUND(C58*19%,2)</f>
        <v>6411245.7000000002</v>
      </c>
      <c r="D59" s="194">
        <f>ROUND(D58*19%,2)</f>
        <v>10986549.68</v>
      </c>
      <c r="E59" s="194">
        <f>E58-(B58+C58-D58)</f>
        <v>0</v>
      </c>
      <c r="G59" s="60">
        <f>B58*19%-G58</f>
        <v>-7.4600007385015488E-2</v>
      </c>
      <c r="H59" s="60">
        <f t="shared" ref="H59:J59" si="31">C58*19%-H58</f>
        <v>-2.1000094711780548E-3</v>
      </c>
      <c r="I59" s="60">
        <f t="shared" si="31"/>
        <v>-5.1000006496906281E-3</v>
      </c>
      <c r="J59" s="60">
        <f t="shared" si="31"/>
        <v>-7.1600010618567467E-2</v>
      </c>
      <c r="N59" s="60">
        <f>N58-G58</f>
        <v>0</v>
      </c>
      <c r="O59" s="60">
        <f>O58-H58</f>
        <v>0</v>
      </c>
      <c r="P59" s="60">
        <f t="shared" ref="P59:Q59" si="32">P58-I58</f>
        <v>9.9999997764825821E-3</v>
      </c>
      <c r="Q59" s="60">
        <f t="shared" si="32"/>
        <v>-9.9999997764825821E-3</v>
      </c>
      <c r="R59" s="60">
        <v>-9.9999997764825821E-3</v>
      </c>
      <c r="S59" s="376" t="s">
        <v>97</v>
      </c>
      <c r="T59" s="377" t="s">
        <v>493</v>
      </c>
      <c r="U59" s="378" t="str">
        <f>IF(W59&gt;0,50,IF(W59&lt;0,40,""))</f>
        <v/>
      </c>
      <c r="V59" s="379" t="str">
        <f t="shared" si="30"/>
        <v/>
      </c>
      <c r="W59" s="379">
        <f>W13+W14</f>
        <v>0</v>
      </c>
      <c r="X59" s="243"/>
    </row>
    <row r="60" spans="1:441" ht="12" x14ac:dyDescent="0.3">
      <c r="C60" s="194"/>
      <c r="D60" s="194"/>
      <c r="E60" s="194"/>
      <c r="G60" s="60"/>
      <c r="H60" s="60"/>
      <c r="I60" s="60"/>
      <c r="J60" s="60"/>
      <c r="N60" s="60">
        <f>O58-O14-O13</f>
        <v>6411245.7000000002</v>
      </c>
      <c r="O60" s="60">
        <f>P58-P14-P13</f>
        <v>10952221.489999998</v>
      </c>
      <c r="P60" s="60"/>
      <c r="Q60" s="60"/>
      <c r="R60" s="60"/>
      <c r="S60" s="461"/>
      <c r="T60" s="462"/>
      <c r="U60" s="463"/>
      <c r="V60" s="464"/>
      <c r="W60" s="464"/>
      <c r="X60" s="243"/>
    </row>
    <row r="61" spans="1:441" ht="12" x14ac:dyDescent="0.3">
      <c r="C61" s="194"/>
      <c r="D61" s="194"/>
      <c r="E61" s="194"/>
      <c r="G61" s="60"/>
      <c r="H61" s="60"/>
      <c r="I61" s="60"/>
      <c r="J61" s="60"/>
      <c r="N61" s="60">
        <f>N60-O60</f>
        <v>-4540975.7899999982</v>
      </c>
      <c r="O61" s="60"/>
      <c r="P61" s="60"/>
      <c r="Q61" s="60"/>
      <c r="R61" s="60"/>
      <c r="S61" s="461"/>
      <c r="T61" s="462"/>
      <c r="U61" s="463"/>
      <c r="V61" s="464"/>
      <c r="W61" s="464"/>
      <c r="X61" s="243"/>
    </row>
    <row r="62" spans="1:441" ht="12" x14ac:dyDescent="0.3">
      <c r="C62" s="194"/>
      <c r="D62" s="194"/>
      <c r="E62" s="387"/>
      <c r="J62" s="60"/>
      <c r="N62" s="148" t="s">
        <v>692</v>
      </c>
      <c r="O62" s="52">
        <f>P58-O58-P13-P14+O13+O14</f>
        <v>4540975.7899999991</v>
      </c>
      <c r="Q62" s="60"/>
      <c r="S62" s="244"/>
      <c r="T62" s="245"/>
      <c r="U62" s="237"/>
      <c r="V62" s="238"/>
      <c r="W62" s="239">
        <f>W58-(Q58-R58)+W59</f>
        <v>0</v>
      </c>
      <c r="X62" s="243"/>
    </row>
    <row r="63" spans="1:441" ht="12" x14ac:dyDescent="0.3">
      <c r="C63" s="194"/>
      <c r="D63" s="194"/>
      <c r="E63" s="194"/>
      <c r="J63" s="60"/>
      <c r="O63" s="60"/>
      <c r="Q63" s="60"/>
      <c r="S63" s="244"/>
      <c r="T63" s="245"/>
      <c r="U63" s="246"/>
      <c r="V63" s="247"/>
      <c r="W63" s="247"/>
      <c r="X63" s="243"/>
    </row>
    <row r="64" spans="1:441" ht="12" x14ac:dyDescent="0.3">
      <c r="B64" s="361">
        <v>44926</v>
      </c>
      <c r="E64" s="222">
        <f>E1</f>
        <v>45657</v>
      </c>
      <c r="G64" s="622" t="s">
        <v>494</v>
      </c>
      <c r="H64" s="622"/>
      <c r="I64" s="622"/>
      <c r="J64" s="221">
        <f>E64</f>
        <v>45657</v>
      </c>
      <c r="L64" s="623" t="s">
        <v>494</v>
      </c>
      <c r="M64" s="623"/>
      <c r="N64" s="623"/>
      <c r="O64" s="623"/>
      <c r="P64" s="623"/>
      <c r="Q64" s="220">
        <f>J64</f>
        <v>45657</v>
      </c>
      <c r="R64" s="224">
        <v>45657</v>
      </c>
      <c r="S64" s="225"/>
      <c r="T64" s="226"/>
      <c r="U64" s="227"/>
      <c r="V64" s="227"/>
      <c r="X64" s="243"/>
    </row>
    <row r="65" spans="1:86" ht="27" customHeight="1" x14ac:dyDescent="0.3">
      <c r="A65" s="182" t="s">
        <v>402</v>
      </c>
      <c r="B65" s="195" t="s">
        <v>421</v>
      </c>
      <c r="C65" s="199" t="s">
        <v>422</v>
      </c>
      <c r="D65" s="199" t="s">
        <v>423</v>
      </c>
      <c r="E65" s="200" t="s">
        <v>421</v>
      </c>
      <c r="G65" s="187" t="s">
        <v>444</v>
      </c>
      <c r="H65" s="199" t="s">
        <v>453</v>
      </c>
      <c r="I65" s="199" t="s">
        <v>454</v>
      </c>
      <c r="J65" s="200" t="s">
        <v>421</v>
      </c>
      <c r="L65" s="188" t="s">
        <v>448</v>
      </c>
      <c r="M65" s="188" t="s">
        <v>449</v>
      </c>
      <c r="N65" s="188" t="s">
        <v>444</v>
      </c>
      <c r="O65" s="197" t="s">
        <v>422</v>
      </c>
      <c r="P65" s="197" t="s">
        <v>423</v>
      </c>
      <c r="Q65" s="198" t="s">
        <v>421</v>
      </c>
      <c r="R65" s="228" t="s">
        <v>421</v>
      </c>
      <c r="S65" s="434" t="s">
        <v>448</v>
      </c>
      <c r="T65" s="229" t="s">
        <v>449</v>
      </c>
      <c r="U65" s="230" t="s">
        <v>450</v>
      </c>
      <c r="V65" s="230" t="s">
        <v>451</v>
      </c>
      <c r="W65" s="243"/>
      <c r="X65" s="243"/>
    </row>
    <row r="66" spans="1:86" x14ac:dyDescent="0.3">
      <c r="A66" s="62"/>
      <c r="B66" s="371"/>
    </row>
    <row r="67" spans="1:86" ht="14.4" customHeight="1" x14ac:dyDescent="0.3">
      <c r="A67" s="362" t="s">
        <v>403</v>
      </c>
      <c r="B67" s="189"/>
      <c r="C67" s="11"/>
      <c r="D67" s="11"/>
      <c r="E67" s="11"/>
      <c r="G67" s="11"/>
      <c r="H67" s="11"/>
      <c r="I67" s="11"/>
      <c r="J67" s="11"/>
    </row>
    <row r="68" spans="1:86" ht="22.2" customHeight="1" x14ac:dyDescent="0.3">
      <c r="A68" s="363" t="s">
        <v>404</v>
      </c>
      <c r="B68" s="190">
        <v>7865195.25</v>
      </c>
      <c r="C68" s="190">
        <f>IF(E68&gt;B68,E68-B68,0)</f>
        <v>0</v>
      </c>
      <c r="D68" s="190">
        <f>IF(B68&gt;E68,B68-E68,0)</f>
        <v>475631.6799999997</v>
      </c>
      <c r="E68" s="215">
        <v>7389563.5700000003</v>
      </c>
      <c r="F68" s="37"/>
      <c r="G68" s="248">
        <v>1494387.1099999999</v>
      </c>
      <c r="H68" s="248">
        <f t="shared" ref="H68:I70" si="33">ROUND(C68*19%,2)</f>
        <v>0</v>
      </c>
      <c r="I68" s="248">
        <f t="shared" si="33"/>
        <v>90370.02</v>
      </c>
      <c r="J68" s="248">
        <f>G68+H68-I68</f>
        <v>1404017.0899999999</v>
      </c>
      <c r="K68" s="60"/>
      <c r="L68" s="251" t="s">
        <v>498</v>
      </c>
      <c r="M68" s="183" t="s">
        <v>499</v>
      </c>
      <c r="N68" s="190">
        <v>1494387.1099999999</v>
      </c>
      <c r="O68" s="190">
        <f>H68</f>
        <v>0</v>
      </c>
      <c r="P68" s="190">
        <f>I68</f>
        <v>90370.02</v>
      </c>
      <c r="Q68" s="252">
        <f>N68+O68-P68</f>
        <v>1404017.0899999999</v>
      </c>
      <c r="R68" s="190">
        <v>1404017.0899999999</v>
      </c>
      <c r="S68" s="253" t="s">
        <v>98</v>
      </c>
      <c r="T68" s="254" t="s">
        <v>499</v>
      </c>
      <c r="U68" s="240" t="str">
        <f>IF(W68&gt;0,50,IF(W68&lt;0,40,""))</f>
        <v/>
      </c>
      <c r="V68" s="241" t="str">
        <f>IF(W68&gt;0,W68,IF(W68&lt;0,-W68,""))</f>
        <v/>
      </c>
      <c r="W68" s="255">
        <f>Q68-R68</f>
        <v>0</v>
      </c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</row>
    <row r="69" spans="1:86" ht="13.95" customHeight="1" x14ac:dyDescent="0.3">
      <c r="A69" s="364" t="s">
        <v>405</v>
      </c>
      <c r="B69" s="190">
        <v>6283627.4999999981</v>
      </c>
      <c r="C69" s="252">
        <v>277853.92</v>
      </c>
      <c r="D69" s="215">
        <v>390214.16</v>
      </c>
      <c r="E69" s="190">
        <f>B69+C69-D69</f>
        <v>6171267.2599999979</v>
      </c>
      <c r="F69" s="37"/>
      <c r="G69" s="249">
        <v>1193889.23</v>
      </c>
      <c r="H69" s="249">
        <f t="shared" si="33"/>
        <v>52792.24</v>
      </c>
      <c r="I69" s="249">
        <f t="shared" si="33"/>
        <v>74140.69</v>
      </c>
      <c r="J69" s="248">
        <f>G69+H69-I69</f>
        <v>1172540.78</v>
      </c>
      <c r="K69" s="60"/>
      <c r="L69" s="251" t="s">
        <v>500</v>
      </c>
      <c r="M69" s="183" t="s">
        <v>501</v>
      </c>
      <c r="N69" s="190">
        <v>1268038.4600000002</v>
      </c>
      <c r="O69" s="190">
        <f>H69+H70</f>
        <v>52792.24</v>
      </c>
      <c r="P69" s="190">
        <f>I69+I70</f>
        <v>77678.510000000009</v>
      </c>
      <c r="Q69" s="252">
        <f>N69+O69-P69</f>
        <v>1243152.1900000002</v>
      </c>
      <c r="R69" s="190">
        <v>1243152.1900000002</v>
      </c>
      <c r="S69" s="253" t="s">
        <v>101</v>
      </c>
      <c r="T69" s="254" t="s">
        <v>501</v>
      </c>
      <c r="U69" s="240" t="str">
        <f>IF(W69&gt;0,50,IF(W69&lt;0,40,""))</f>
        <v/>
      </c>
      <c r="V69" s="241" t="str">
        <f>IF(W69&gt;0,W69,IF(W69&lt;0,-W69,""))</f>
        <v/>
      </c>
      <c r="W69" s="255">
        <f>Q69-R69</f>
        <v>0</v>
      </c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</row>
    <row r="70" spans="1:86" ht="13.95" customHeight="1" x14ac:dyDescent="0.3">
      <c r="A70" s="364" t="s">
        <v>406</v>
      </c>
      <c r="B70" s="190">
        <v>390259.15000000008</v>
      </c>
      <c r="C70" s="192"/>
      <c r="D70" s="215">
        <v>18620.12</v>
      </c>
      <c r="E70" s="190">
        <f>B70+C70-D70</f>
        <v>371639.03000000009</v>
      </c>
      <c r="F70" s="37"/>
      <c r="G70" s="249">
        <v>74149.23</v>
      </c>
      <c r="H70" s="249">
        <f t="shared" si="33"/>
        <v>0</v>
      </c>
      <c r="I70" s="249">
        <f t="shared" si="33"/>
        <v>3537.82</v>
      </c>
      <c r="J70" s="248">
        <f>G70+H70-I70</f>
        <v>70611.409999999989</v>
      </c>
      <c r="K70" s="60"/>
      <c r="L70" s="60"/>
      <c r="M70" s="60"/>
      <c r="N70" s="60"/>
      <c r="O70" s="60"/>
      <c r="P70" s="60"/>
      <c r="Q70" s="60"/>
      <c r="R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</row>
    <row r="71" spans="1:86" ht="22.2" customHeight="1" x14ac:dyDescent="0.3">
      <c r="A71" s="365" t="s">
        <v>407</v>
      </c>
      <c r="B71" s="190">
        <v>3611.4799999999996</v>
      </c>
      <c r="C71" s="217">
        <f>C72+C73+C74</f>
        <v>2223.0399999999991</v>
      </c>
      <c r="D71" s="217">
        <f>D72+D73+D74</f>
        <v>2084.88</v>
      </c>
      <c r="E71" s="190">
        <f t="shared" ref="E71:E92" si="34">B71+C71-D71</f>
        <v>3749.6399999999985</v>
      </c>
      <c r="F71" s="37"/>
      <c r="G71" s="190">
        <v>686.18000000000018</v>
      </c>
      <c r="H71" s="190">
        <f>SUM(H72:H75)</f>
        <v>422.37999999999994</v>
      </c>
      <c r="I71" s="190">
        <f>SUM(I72:I75)</f>
        <v>396.13</v>
      </c>
      <c r="J71" s="248">
        <f>G71+H71-I71</f>
        <v>712.43000000000018</v>
      </c>
      <c r="K71" s="60"/>
      <c r="L71" s="381" t="s">
        <v>502</v>
      </c>
      <c r="M71" s="217" t="s">
        <v>503</v>
      </c>
      <c r="N71" s="217">
        <v>686.18000000000018</v>
      </c>
      <c r="O71" s="217">
        <f t="shared" ref="O71:P71" si="35">H71</f>
        <v>422.37999999999994</v>
      </c>
      <c r="P71" s="217">
        <f t="shared" si="35"/>
        <v>396.13</v>
      </c>
      <c r="Q71" s="218">
        <f>N71+O71-P71</f>
        <v>712.43000000000018</v>
      </c>
      <c r="R71" s="190">
        <v>712.43000000000018</v>
      </c>
      <c r="S71" s="253" t="s">
        <v>99</v>
      </c>
      <c r="T71" s="256" t="s">
        <v>503</v>
      </c>
      <c r="U71" s="240" t="str">
        <f t="shared" ref="U71" si="36">IF(W71&gt;0,50,IF(W71&lt;0,40,""))</f>
        <v/>
      </c>
      <c r="V71" s="241" t="str">
        <f t="shared" ref="V71" si="37">IF(W71&gt;0,W71,IF(W71&lt;0,-W71,""))</f>
        <v/>
      </c>
      <c r="W71" s="255">
        <f>Q71-R71</f>
        <v>0</v>
      </c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</row>
    <row r="72" spans="1:86" ht="14.4" customHeight="1" x14ac:dyDescent="0.3">
      <c r="A72" s="366" t="s">
        <v>378</v>
      </c>
      <c r="B72" s="192">
        <v>4.5699999999989984</v>
      </c>
      <c r="C72" s="61">
        <f>'cit 12-2024'!B204</f>
        <v>1627.04</v>
      </c>
      <c r="D72" s="218">
        <f>'cit 12-2024'!B219-0.67</f>
        <v>4.57</v>
      </c>
      <c r="E72" s="192">
        <f t="shared" si="34"/>
        <v>1627.0399999999991</v>
      </c>
      <c r="F72" s="37"/>
      <c r="G72" s="61">
        <v>0.86999999999999744</v>
      </c>
      <c r="H72" s="61">
        <f t="shared" ref="H72:I74" si="38">ROUND(C72*19%,2)</f>
        <v>309.14</v>
      </c>
      <c r="I72" s="61">
        <f t="shared" si="38"/>
        <v>0.87</v>
      </c>
      <c r="J72" s="250">
        <f t="shared" ref="J72:J74" si="39">G72+H72-I72</f>
        <v>309.14</v>
      </c>
      <c r="K72" s="60"/>
      <c r="L72" s="60"/>
      <c r="M72" s="60"/>
      <c r="N72" s="60"/>
      <c r="O72" s="60"/>
      <c r="P72" s="60"/>
      <c r="Q72" s="60"/>
      <c r="R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</row>
    <row r="73" spans="1:86" ht="14.4" customHeight="1" x14ac:dyDescent="0.3">
      <c r="A73" s="367" t="s">
        <v>495</v>
      </c>
      <c r="B73" s="192">
        <v>3606.9100000000008</v>
      </c>
      <c r="C73" s="61">
        <f>'cit 12-2024'!B205</f>
        <v>314.61</v>
      </c>
      <c r="D73" s="218">
        <f>'cit 12-2024'!B217</f>
        <v>2080.31</v>
      </c>
      <c r="E73" s="192">
        <f t="shared" si="34"/>
        <v>1841.2100000000009</v>
      </c>
      <c r="F73" s="37"/>
      <c r="G73" s="61">
        <v>685.31000000000006</v>
      </c>
      <c r="H73" s="61">
        <f t="shared" si="38"/>
        <v>59.78</v>
      </c>
      <c r="I73" s="61">
        <f t="shared" si="38"/>
        <v>395.26</v>
      </c>
      <c r="J73" s="250">
        <f t="shared" si="39"/>
        <v>349.83000000000004</v>
      </c>
      <c r="K73" s="60"/>
      <c r="L73" s="60"/>
      <c r="M73" s="60"/>
      <c r="N73" s="60"/>
      <c r="O73" s="60"/>
      <c r="P73" s="60"/>
      <c r="Q73" s="60"/>
      <c r="R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</row>
    <row r="74" spans="1:86" ht="14.4" customHeight="1" x14ac:dyDescent="0.3">
      <c r="A74" s="366" t="s">
        <v>324</v>
      </c>
      <c r="B74" s="192">
        <v>0</v>
      </c>
      <c r="C74" s="61">
        <f>'cit 12-2024'!B206</f>
        <v>281.38999999999902</v>
      </c>
      <c r="D74" s="61">
        <f>'cit 12-2024'!B218</f>
        <v>0</v>
      </c>
      <c r="E74" s="192">
        <f t="shared" si="34"/>
        <v>281.38999999999902</v>
      </c>
      <c r="F74" s="37"/>
      <c r="G74" s="61">
        <v>0</v>
      </c>
      <c r="H74" s="61">
        <f t="shared" si="38"/>
        <v>53.46</v>
      </c>
      <c r="I74" s="61">
        <f t="shared" si="38"/>
        <v>0</v>
      </c>
      <c r="J74" s="250">
        <f t="shared" si="39"/>
        <v>53.46</v>
      </c>
      <c r="K74" s="60"/>
      <c r="L74" s="60"/>
      <c r="M74" s="60"/>
      <c r="N74" s="60"/>
      <c r="O74" s="60"/>
      <c r="P74" s="60"/>
      <c r="Q74" s="60"/>
      <c r="R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</row>
    <row r="75" spans="1:86" ht="20.399999999999999" x14ac:dyDescent="0.3">
      <c r="A75" s="363" t="s">
        <v>408</v>
      </c>
      <c r="B75" s="190">
        <v>0</v>
      </c>
      <c r="C75" s="217"/>
      <c r="D75" s="217"/>
      <c r="E75" s="190">
        <f t="shared" si="34"/>
        <v>0</v>
      </c>
      <c r="F75" s="37"/>
      <c r="G75" s="217">
        <v>0</v>
      </c>
      <c r="H75" s="217">
        <v>0</v>
      </c>
      <c r="I75" s="217">
        <v>0</v>
      </c>
      <c r="J75" s="217">
        <v>0</v>
      </c>
      <c r="K75" s="60"/>
      <c r="L75" s="60"/>
      <c r="M75" s="60"/>
      <c r="N75" s="60"/>
      <c r="O75" s="60"/>
      <c r="P75" s="60"/>
      <c r="Q75" s="60"/>
      <c r="R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</row>
    <row r="76" spans="1:86" x14ac:dyDescent="0.3">
      <c r="A76" s="186"/>
      <c r="B76" s="189">
        <v>0</v>
      </c>
      <c r="C76" s="61"/>
      <c r="D76" s="61"/>
      <c r="E76" s="192">
        <f t="shared" si="34"/>
        <v>0</v>
      </c>
      <c r="F76" s="37"/>
      <c r="G76" s="61"/>
      <c r="H76" s="61"/>
      <c r="I76" s="61"/>
      <c r="J76" s="61"/>
      <c r="K76" s="60"/>
      <c r="L76" s="60"/>
      <c r="M76" s="60"/>
      <c r="N76" s="60"/>
      <c r="O76" s="60"/>
      <c r="P76" s="60"/>
      <c r="Q76" s="60"/>
      <c r="R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</row>
    <row r="77" spans="1:86" ht="20.399999999999999" x14ac:dyDescent="0.3">
      <c r="A77" s="363" t="s">
        <v>409</v>
      </c>
      <c r="B77" s="190">
        <v>2.6200000000000045</v>
      </c>
      <c r="C77" s="217">
        <f>C78</f>
        <v>1.0699999999999901</v>
      </c>
      <c r="D77" s="217">
        <f t="shared" ref="D77" si="40">D78</f>
        <v>0</v>
      </c>
      <c r="E77" s="190">
        <f t="shared" si="34"/>
        <v>3.6899999999999946</v>
      </c>
      <c r="F77" s="37"/>
      <c r="G77" s="217">
        <v>0.5</v>
      </c>
      <c r="H77" s="217">
        <f t="shared" ref="H77:I77" si="41">H78</f>
        <v>0.2</v>
      </c>
      <c r="I77" s="217">
        <f t="shared" si="41"/>
        <v>0</v>
      </c>
      <c r="J77" s="217">
        <f>G77+H77-I77</f>
        <v>0.7</v>
      </c>
      <c r="K77" s="60"/>
      <c r="L77" s="60"/>
      <c r="M77" s="60"/>
      <c r="N77" s="60"/>
      <c r="O77" s="60"/>
      <c r="P77" s="60"/>
      <c r="Q77" s="60"/>
      <c r="R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</row>
    <row r="78" spans="1:86" ht="15.6" customHeight="1" x14ac:dyDescent="0.3">
      <c r="A78" s="368" t="s">
        <v>496</v>
      </c>
      <c r="B78" s="192">
        <v>2.6200000000000045</v>
      </c>
      <c r="C78" s="261">
        <f>'cit 12-2024'!B208+'cit 12-2024'!B209</f>
        <v>1.0699999999999901</v>
      </c>
      <c r="D78" s="261">
        <f>'cit 12-2024'!B210</f>
        <v>0</v>
      </c>
      <c r="E78" s="192">
        <f t="shared" si="34"/>
        <v>3.6899999999999946</v>
      </c>
      <c r="F78" s="37"/>
      <c r="G78" s="61">
        <v>0.5</v>
      </c>
      <c r="H78" s="249">
        <f t="shared" ref="H78" si="42">ROUND(C78*19%,2)</f>
        <v>0.2</v>
      </c>
      <c r="I78" s="249">
        <f t="shared" ref="I78" si="43">ROUND(D78*19%,2)</f>
        <v>0</v>
      </c>
      <c r="J78" s="249">
        <f>G78+H78-I78</f>
        <v>0.7</v>
      </c>
      <c r="K78" s="60"/>
      <c r="L78" s="60"/>
      <c r="M78" s="60"/>
      <c r="N78" s="60"/>
      <c r="O78" s="60"/>
      <c r="P78" s="60"/>
      <c r="Q78" s="60"/>
      <c r="R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</row>
    <row r="79" spans="1:86" ht="15.6" customHeight="1" x14ac:dyDescent="0.3">
      <c r="A79" s="363" t="s">
        <v>410</v>
      </c>
      <c r="B79" s="190">
        <v>12405220.870000003</v>
      </c>
      <c r="C79" s="190">
        <f t="shared" ref="C79:D79" si="44">C80+C81</f>
        <v>4761.29</v>
      </c>
      <c r="D79" s="190">
        <f t="shared" si="44"/>
        <v>914.48</v>
      </c>
      <c r="E79" s="217">
        <f>B79+C79-D79</f>
        <v>12409067.680000002</v>
      </c>
      <c r="F79" s="37"/>
      <c r="G79" s="217">
        <f>2356991.99+0.02</f>
        <v>2356992.0100000002</v>
      </c>
      <c r="H79" s="217">
        <f>H80+H81</f>
        <v>904.65</v>
      </c>
      <c r="I79" s="217">
        <f t="shared" ref="I79:J79" si="45">I80+I81</f>
        <v>173.75</v>
      </c>
      <c r="J79" s="217">
        <f t="shared" si="45"/>
        <v>2357722.91</v>
      </c>
      <c r="K79" s="60"/>
      <c r="L79" s="381" t="s">
        <v>504</v>
      </c>
      <c r="M79" s="217" t="s">
        <v>505</v>
      </c>
      <c r="N79" s="217">
        <v>743734.27</v>
      </c>
      <c r="O79" s="217">
        <f>H84</f>
        <v>526064.80000000005</v>
      </c>
      <c r="P79" s="433">
        <f>I84</f>
        <v>982945.24</v>
      </c>
      <c r="Q79" s="218">
        <f>N79+O79-P79</f>
        <v>286853.83000000007</v>
      </c>
      <c r="R79" s="217">
        <v>286853.83000000007</v>
      </c>
      <c r="S79" s="253" t="s">
        <v>100</v>
      </c>
      <c r="T79" s="256" t="s">
        <v>505</v>
      </c>
      <c r="U79" s="240" t="str">
        <f t="shared" ref="U79" si="46">IF(W79&gt;0,50,IF(W79&lt;0,40,""))</f>
        <v/>
      </c>
      <c r="V79" s="241" t="str">
        <f>IF(W79&gt;0,W79,IF(W79&lt;0,-W79,""))</f>
        <v/>
      </c>
      <c r="W79" s="255">
        <f>Q79-R79</f>
        <v>0</v>
      </c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</row>
    <row r="80" spans="1:86" ht="15.6" customHeight="1" x14ac:dyDescent="0.3">
      <c r="A80" s="369" t="s">
        <v>411</v>
      </c>
      <c r="B80" s="192">
        <v>12405220.870000003</v>
      </c>
      <c r="C80" s="61">
        <f>'cit 12-2024'!B198</f>
        <v>4761.29</v>
      </c>
      <c r="D80" s="61">
        <f>'cit 12-2024'!B234</f>
        <v>914.48</v>
      </c>
      <c r="E80" s="192">
        <f t="shared" si="34"/>
        <v>12409067.680000002</v>
      </c>
      <c r="F80" s="37"/>
      <c r="G80" s="249">
        <f>2356991.99+0.02</f>
        <v>2356992.0100000002</v>
      </c>
      <c r="H80" s="249">
        <f t="shared" ref="H80:I80" si="47">ROUND(C80*19%,2)</f>
        <v>904.65</v>
      </c>
      <c r="I80" s="249">
        <f t="shared" si="47"/>
        <v>173.75</v>
      </c>
      <c r="J80" s="249">
        <f>G80+H80-I80</f>
        <v>2357722.91</v>
      </c>
      <c r="K80" s="60"/>
      <c r="L80" s="60"/>
      <c r="M80" s="60"/>
      <c r="N80" s="60"/>
      <c r="O80" s="60"/>
      <c r="P80" s="60"/>
      <c r="Q80" s="60"/>
      <c r="R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</row>
    <row r="81" spans="1:86" x14ac:dyDescent="0.3">
      <c r="A81" s="369"/>
      <c r="B81" s="192">
        <v>0</v>
      </c>
      <c r="C81" s="261"/>
      <c r="D81" s="261"/>
      <c r="E81" s="192">
        <f t="shared" si="34"/>
        <v>0</v>
      </c>
      <c r="F81" s="37"/>
      <c r="G81" s="249">
        <v>0</v>
      </c>
      <c r="H81" s="249">
        <f t="shared" ref="H81" si="48">ROUND(C81*19%,2)</f>
        <v>0</v>
      </c>
      <c r="I81" s="249">
        <f t="shared" ref="I81" si="49">ROUND(D81*19%,2)</f>
        <v>0</v>
      </c>
      <c r="J81" s="249">
        <f>G81+H81-I81</f>
        <v>0</v>
      </c>
      <c r="K81" s="60"/>
      <c r="L81" s="60"/>
      <c r="M81" s="60"/>
      <c r="N81" s="60"/>
      <c r="O81" s="60"/>
      <c r="P81" s="60"/>
      <c r="Q81" s="60"/>
      <c r="R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</row>
    <row r="82" spans="1:86" ht="24" customHeight="1" x14ac:dyDescent="0.3">
      <c r="A82" s="363" t="s">
        <v>412</v>
      </c>
      <c r="B82" s="190"/>
      <c r="C82" s="217"/>
      <c r="D82" s="217"/>
      <c r="E82" s="190"/>
      <c r="F82" s="37"/>
      <c r="G82" s="61"/>
      <c r="H82" s="61"/>
      <c r="I82" s="61"/>
      <c r="J82" s="61"/>
      <c r="K82" s="60"/>
      <c r="L82" s="60"/>
      <c r="M82" s="60"/>
      <c r="N82" s="60"/>
      <c r="O82" s="60"/>
      <c r="P82" s="60"/>
      <c r="Q82" s="60"/>
      <c r="R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</row>
    <row r="83" spans="1:86" ht="16.2" customHeight="1" x14ac:dyDescent="0.3">
      <c r="A83" s="363" t="s">
        <v>413</v>
      </c>
      <c r="B83" s="190"/>
      <c r="C83" s="217"/>
      <c r="D83" s="217"/>
      <c r="E83" s="190"/>
      <c r="F83" s="37"/>
      <c r="G83" s="61"/>
      <c r="H83" s="61"/>
      <c r="I83" s="61"/>
      <c r="J83" s="61"/>
      <c r="K83" s="60"/>
      <c r="L83" s="60"/>
      <c r="M83" s="60"/>
      <c r="N83" s="60"/>
      <c r="O83" s="60"/>
      <c r="P83" s="60"/>
      <c r="Q83" s="60"/>
      <c r="R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</row>
    <row r="84" spans="1:86" ht="16.2" customHeight="1" x14ac:dyDescent="0.3">
      <c r="A84" s="363" t="s">
        <v>414</v>
      </c>
      <c r="B84" s="190">
        <v>3914390.860000018</v>
      </c>
      <c r="C84" s="217">
        <f>C85+C86</f>
        <v>2768762.1099999901</v>
      </c>
      <c r="D84" s="217">
        <f>D85+D86</f>
        <v>5173396.0099999905</v>
      </c>
      <c r="E84" s="217">
        <f>B84+C84-D84</f>
        <v>1509756.9600000177</v>
      </c>
      <c r="F84" s="37"/>
      <c r="G84" s="217">
        <v>743734.26</v>
      </c>
      <c r="H84" s="217">
        <f t="shared" ref="H84:J84" si="50">H85+H86</f>
        <v>526064.80000000005</v>
      </c>
      <c r="I84" s="217">
        <f t="shared" si="50"/>
        <v>982945.24</v>
      </c>
      <c r="J84" s="529">
        <f t="shared" si="50"/>
        <v>286853.8200000003</v>
      </c>
      <c r="K84" s="60"/>
      <c r="L84" s="60"/>
      <c r="M84" s="60"/>
      <c r="N84" s="60"/>
      <c r="O84" s="60"/>
      <c r="P84" s="60"/>
      <c r="Q84" s="60"/>
      <c r="R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</row>
    <row r="85" spans="1:86" ht="16.2" customHeight="1" x14ac:dyDescent="0.3">
      <c r="A85" s="369" t="s">
        <v>415</v>
      </c>
      <c r="B85" s="192">
        <v>2498390.8600000199</v>
      </c>
      <c r="C85" s="61">
        <f>'cit 12-2024'!B185</f>
        <v>2760762.1099999901</v>
      </c>
      <c r="D85" s="61">
        <f>IF(B85+C85-'cit 12-2024'!B224&gt;0,'cit 12-2024'!B224,C85+B85)</f>
        <v>3757396.00999999</v>
      </c>
      <c r="E85" s="192">
        <f t="shared" si="34"/>
        <v>1501756.96000002</v>
      </c>
      <c r="F85" s="37"/>
      <c r="G85" s="249">
        <v>474694.26000000024</v>
      </c>
      <c r="H85" s="250">
        <f>ROUND(C85*19%,2)</f>
        <v>524544.80000000005</v>
      </c>
      <c r="I85" s="250">
        <f>ROUND(D85*19%,2)</f>
        <v>713905.24</v>
      </c>
      <c r="J85" s="250">
        <f t="shared" ref="J85" si="51">G85+H85-I85</f>
        <v>285333.8200000003</v>
      </c>
      <c r="K85" s="60"/>
      <c r="L85" s="60"/>
      <c r="M85" s="60"/>
      <c r="N85" s="60"/>
      <c r="O85" s="60"/>
      <c r="P85" s="60"/>
      <c r="Q85" s="60"/>
      <c r="R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</row>
    <row r="86" spans="1:86" ht="16.2" customHeight="1" x14ac:dyDescent="0.3">
      <c r="A86" s="438" t="s">
        <v>711</v>
      </c>
      <c r="B86" s="252">
        <v>1416000</v>
      </c>
      <c r="C86" s="218">
        <f>'cit 12-2024'!G189</f>
        <v>8000</v>
      </c>
      <c r="D86" s="218">
        <f>'cit 12-2024'!H189</f>
        <v>1416000</v>
      </c>
      <c r="E86" s="252">
        <f t="shared" ref="E86" si="52">B86+C86-D86</f>
        <v>8000</v>
      </c>
      <c r="F86" s="37"/>
      <c r="G86" s="249">
        <v>269040</v>
      </c>
      <c r="H86" s="250">
        <f>ROUND(C86*19%,2)</f>
        <v>1520</v>
      </c>
      <c r="I86" s="250">
        <f>ROUND(D86*19%,2)</f>
        <v>269040</v>
      </c>
      <c r="J86" s="250">
        <f t="shared" ref="J86" si="53">G86+H86-I86</f>
        <v>1520</v>
      </c>
      <c r="K86" s="60"/>
      <c r="L86" s="60"/>
      <c r="M86" s="60"/>
      <c r="N86" s="60"/>
      <c r="O86" s="60"/>
      <c r="P86" s="60"/>
      <c r="Q86" s="60"/>
      <c r="R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</row>
    <row r="87" spans="1:86" ht="16.2" customHeight="1" x14ac:dyDescent="0.3">
      <c r="A87" s="363" t="s">
        <v>416</v>
      </c>
      <c r="B87" s="190">
        <v>0</v>
      </c>
      <c r="C87" s="217"/>
      <c r="D87" s="217"/>
      <c r="E87" s="190">
        <f t="shared" si="34"/>
        <v>0</v>
      </c>
      <c r="F87" s="37"/>
      <c r="G87" s="61"/>
      <c r="H87" s="61"/>
      <c r="I87" s="61"/>
      <c r="J87" s="61"/>
      <c r="K87" s="60"/>
      <c r="L87" s="60"/>
      <c r="M87" s="60"/>
      <c r="N87" s="60"/>
      <c r="O87" s="60"/>
      <c r="P87" s="60"/>
      <c r="Q87" s="60"/>
      <c r="R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</row>
    <row r="88" spans="1:86" ht="16.2" customHeight="1" x14ac:dyDescent="0.3">
      <c r="A88" s="363" t="s">
        <v>417</v>
      </c>
      <c r="B88" s="190">
        <v>0</v>
      </c>
      <c r="C88" s="217"/>
      <c r="D88" s="217"/>
      <c r="E88" s="190">
        <f t="shared" si="34"/>
        <v>0</v>
      </c>
      <c r="F88" s="37"/>
      <c r="G88" s="61"/>
      <c r="H88" s="61"/>
      <c r="I88" s="61"/>
      <c r="J88" s="61"/>
      <c r="K88" s="60"/>
      <c r="L88" s="60"/>
      <c r="M88" s="60"/>
      <c r="N88" s="60"/>
      <c r="O88" s="60"/>
      <c r="P88" s="60"/>
      <c r="Q88" s="60"/>
      <c r="R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</row>
    <row r="89" spans="1:86" ht="16.2" customHeight="1" x14ac:dyDescent="0.3">
      <c r="A89" s="363" t="s">
        <v>418</v>
      </c>
      <c r="B89" s="190">
        <v>0</v>
      </c>
      <c r="C89" s="217"/>
      <c r="D89" s="217"/>
      <c r="E89" s="190">
        <f t="shared" si="34"/>
        <v>0</v>
      </c>
      <c r="F89" s="37"/>
      <c r="G89" s="61"/>
      <c r="H89" s="61"/>
      <c r="I89" s="61"/>
      <c r="J89" s="61"/>
      <c r="K89" s="60"/>
      <c r="L89" s="60"/>
      <c r="M89" s="60"/>
      <c r="N89" s="60"/>
      <c r="O89" s="60"/>
      <c r="P89" s="60"/>
      <c r="Q89" s="60"/>
      <c r="R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</row>
    <row r="90" spans="1:86" ht="16.2" customHeight="1" x14ac:dyDescent="0.3">
      <c r="A90" s="363" t="s">
        <v>419</v>
      </c>
      <c r="B90" s="190">
        <v>8.0000009853392839E-2</v>
      </c>
      <c r="C90" s="217">
        <f>C91+C92</f>
        <v>0</v>
      </c>
      <c r="D90" s="217">
        <f t="shared" ref="D90" si="54">D91+D92</f>
        <v>8.0000009853392839E-2</v>
      </c>
      <c r="E90" s="190">
        <f t="shared" si="34"/>
        <v>0</v>
      </c>
      <c r="F90" s="37"/>
      <c r="G90" s="217">
        <v>1.999999999998181E-2</v>
      </c>
      <c r="H90" s="217">
        <f t="shared" ref="H90:I90" si="55">H91</f>
        <v>0</v>
      </c>
      <c r="I90" s="217">
        <f t="shared" si="55"/>
        <v>0.02</v>
      </c>
      <c r="J90" s="217">
        <f>G90+H90-I90</f>
        <v>-1.8190310369092799E-14</v>
      </c>
      <c r="K90" s="60"/>
      <c r="L90" s="251" t="s">
        <v>506</v>
      </c>
      <c r="M90" s="183" t="s">
        <v>507</v>
      </c>
      <c r="N90" s="190">
        <v>2356992.5100000002</v>
      </c>
      <c r="O90" s="217">
        <f>H79+H90+H77</f>
        <v>904.85</v>
      </c>
      <c r="P90" s="217">
        <f>I79+I90+I77</f>
        <v>173.77</v>
      </c>
      <c r="Q90" s="218">
        <f>N90+O90-P90</f>
        <v>2357723.5900000003</v>
      </c>
      <c r="R90" s="217">
        <v>2357723.5900000003</v>
      </c>
      <c r="S90" s="253" t="s">
        <v>102</v>
      </c>
      <c r="T90" s="256" t="s">
        <v>507</v>
      </c>
      <c r="U90" s="240" t="str">
        <f t="shared" ref="U90" si="56">IF(W90&gt;0,50,IF(W90&lt;0,40,""))</f>
        <v/>
      </c>
      <c r="V90" s="241" t="str">
        <f t="shared" ref="V90" si="57">IF(W90&gt;0,W90,IF(W90&lt;0,-W90,""))</f>
        <v/>
      </c>
      <c r="W90" s="255">
        <f>Q90-R90</f>
        <v>0</v>
      </c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</row>
    <row r="91" spans="1:86" ht="16.2" customHeight="1" x14ac:dyDescent="0.3">
      <c r="A91" s="585" t="s">
        <v>420</v>
      </c>
      <c r="B91" s="189">
        <v>8.0000009853392839E-2</v>
      </c>
      <c r="C91" s="373">
        <f>'cit 12-2024'!B170</f>
        <v>0</v>
      </c>
      <c r="D91" s="61">
        <f>B91</f>
        <v>8.0000009853392839E-2</v>
      </c>
      <c r="E91" s="192">
        <f t="shared" si="34"/>
        <v>0</v>
      </c>
      <c r="F91" s="37"/>
      <c r="G91" s="61">
        <v>1.999999999998181E-2</v>
      </c>
      <c r="H91" s="249">
        <f t="shared" ref="H91" si="58">ROUND(C91*19%,2)</f>
        <v>0</v>
      </c>
      <c r="I91" s="249">
        <f t="shared" ref="I91" si="59">ROUND(D91*19%,2)</f>
        <v>0.02</v>
      </c>
      <c r="J91" s="249">
        <f>G91+H91-I91</f>
        <v>-1.8190310369092799E-14</v>
      </c>
      <c r="K91" s="60"/>
      <c r="L91" s="60"/>
      <c r="M91" s="60"/>
      <c r="N91" s="60"/>
      <c r="O91" s="60"/>
      <c r="P91" s="60"/>
      <c r="Q91" s="60"/>
      <c r="R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</row>
    <row r="92" spans="1:86" ht="16.2" customHeight="1" x14ac:dyDescent="0.3">
      <c r="A92" s="362" t="s">
        <v>497</v>
      </c>
      <c r="B92" s="189">
        <v>0</v>
      </c>
      <c r="C92" s="61"/>
      <c r="D92" s="61"/>
      <c r="E92" s="192">
        <f t="shared" si="34"/>
        <v>0</v>
      </c>
      <c r="F92" s="37"/>
      <c r="G92" s="61"/>
      <c r="H92" s="61"/>
      <c r="I92" s="61"/>
      <c r="J92" s="61"/>
      <c r="K92" s="60"/>
      <c r="L92" s="60"/>
      <c r="M92" s="60"/>
      <c r="N92" s="60"/>
      <c r="O92" s="60"/>
      <c r="P92" s="60"/>
      <c r="Q92" s="60"/>
      <c r="R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</row>
    <row r="93" spans="1:86" ht="25.95" customHeight="1" x14ac:dyDescent="0.3">
      <c r="A93" s="370" t="s">
        <v>401</v>
      </c>
      <c r="B93" s="193">
        <f>B68+B69+B70+B71+B75+B77+B79+B84+B90</f>
        <v>30862307.810000028</v>
      </c>
      <c r="C93" s="193">
        <f>C68+C69+C70+C71+C75+C77+C79+C84+C90</f>
        <v>3053601.4299999899</v>
      </c>
      <c r="D93" s="193">
        <f>D68+D69+D70+D71+D75+D77+D79+D84+D90</f>
        <v>6060861.4100000001</v>
      </c>
      <c r="E93" s="193">
        <f t="shared" ref="E93" si="60">E68+E69+E70+E71+E75+E77+E79+E84+E90</f>
        <v>27855047.830000013</v>
      </c>
      <c r="F93" s="37"/>
      <c r="G93" s="193">
        <f>G68+G69+G70+G71+G75+G77+G79+G84+G90</f>
        <v>5863838.5399999991</v>
      </c>
      <c r="H93" s="193">
        <f t="shared" ref="H93:J93" si="61">H68+H69+H70+H71+H75+H77+H79+H84+H90</f>
        <v>580184.27</v>
      </c>
      <c r="I93" s="193">
        <f t="shared" si="61"/>
        <v>1151563.67</v>
      </c>
      <c r="J93" s="193">
        <f t="shared" si="61"/>
        <v>5292459.1400000006</v>
      </c>
      <c r="K93" s="60"/>
      <c r="L93" s="60"/>
      <c r="M93" s="60"/>
      <c r="N93" s="219">
        <v>5863838.5300000012</v>
      </c>
      <c r="O93" s="219">
        <f t="shared" ref="O93:P93" si="62">O90+O79+O71+O69+O68</f>
        <v>580184.27</v>
      </c>
      <c r="P93" s="219">
        <f t="shared" si="62"/>
        <v>1151563.67</v>
      </c>
      <c r="Q93" s="219">
        <f>Q90+Q79+Q71+Q69+Q68</f>
        <v>5292459.1300000008</v>
      </c>
      <c r="R93" s="219">
        <v>5292459.1300000008</v>
      </c>
      <c r="S93" s="257" t="s">
        <v>112</v>
      </c>
      <c r="T93" s="258" t="s">
        <v>508</v>
      </c>
      <c r="U93" s="259" t="str">
        <f>IF(W93&gt;0,40,IF(W93&lt;0,50,""))</f>
        <v/>
      </c>
      <c r="V93" s="260" t="str">
        <f>IF(W93&gt;0,W93,IF(W93&lt;0,-W93,""))</f>
        <v/>
      </c>
      <c r="W93" s="260">
        <f>W90+W89+W84+W83+W82+W70+W67+W68+W71+W79+W69</f>
        <v>0</v>
      </c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</row>
    <row r="94" spans="1:86" x14ac:dyDescent="0.3">
      <c r="B94" s="194">
        <v>0</v>
      </c>
      <c r="C94" s="60">
        <f>ROUND(C93*19%,2)</f>
        <v>580184.27</v>
      </c>
      <c r="D94" s="60">
        <f>ROUND(D93*19%,2)</f>
        <v>1151563.67</v>
      </c>
      <c r="E94" s="194">
        <f>E93-(B93+C93-D93)</f>
        <v>0</v>
      </c>
      <c r="F94" s="37"/>
      <c r="G94" s="60">
        <f>B93*19%-G93</f>
        <v>-5.6099993176758289E-2</v>
      </c>
      <c r="H94" s="60">
        <f t="shared" ref="H94:J94" si="63">C93*19%-H93</f>
        <v>1.6999980434775352E-3</v>
      </c>
      <c r="I94" s="60">
        <f t="shared" si="63"/>
        <v>-2.099999925121665E-3</v>
      </c>
      <c r="J94" s="60">
        <f t="shared" si="63"/>
        <v>-5.2299997769296169E-2</v>
      </c>
      <c r="K94" s="60"/>
      <c r="L94" s="60"/>
      <c r="M94" s="60"/>
      <c r="N94" s="60">
        <f>N93-G93</f>
        <v>-9.9999979138374329E-3</v>
      </c>
      <c r="O94" s="60">
        <f t="shared" ref="O94:Q94" si="64">O93-H93</f>
        <v>0</v>
      </c>
      <c r="P94" s="60">
        <f t="shared" si="64"/>
        <v>0</v>
      </c>
      <c r="Q94" s="60">
        <f t="shared" si="64"/>
        <v>-9.9999997764825821E-3</v>
      </c>
      <c r="R94" s="60">
        <v>-9.9999997764825821E-3</v>
      </c>
      <c r="T94" s="60"/>
      <c r="U94" s="60"/>
      <c r="W94" s="45">
        <f>W93-(Q93-R93)</f>
        <v>0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</row>
    <row r="95" spans="1:86" x14ac:dyDescent="0.3">
      <c r="D95" s="4">
        <f>(D94-C94)*19%</f>
        <v>108562.08599999998</v>
      </c>
      <c r="H95" s="60"/>
      <c r="N95" s="148" t="s">
        <v>691</v>
      </c>
      <c r="O95" s="52">
        <f>O93-P93</f>
        <v>-571379.39999999991</v>
      </c>
    </row>
    <row r="96" spans="1:86" ht="18.600000000000001" customHeight="1" x14ac:dyDescent="0.3">
      <c r="C96" s="43">
        <f>C93-D93</f>
        <v>-3007259.9800000102</v>
      </c>
      <c r="D96" s="48" t="s">
        <v>754</v>
      </c>
      <c r="E96" s="60">
        <f>C96*19%</f>
        <v>-571379.39620000194</v>
      </c>
      <c r="T96" s="389" t="s">
        <v>509</v>
      </c>
      <c r="U96" s="389" t="s">
        <v>665</v>
      </c>
      <c r="V96" s="77">
        <f>SUM(V4:V93)</f>
        <v>0</v>
      </c>
      <c r="W96" s="60"/>
    </row>
    <row r="97" spans="2:22" x14ac:dyDescent="0.3">
      <c r="C97" s="43">
        <f>C58-D58</f>
        <v>-24080547.300000042</v>
      </c>
      <c r="D97" s="48" t="s">
        <v>753</v>
      </c>
      <c r="E97" s="60">
        <f>-C97*19%</f>
        <v>4575303.9870000081</v>
      </c>
    </row>
    <row r="98" spans="2:22" x14ac:dyDescent="0.3">
      <c r="C98" s="60">
        <f>C68-D68-C4+D4</f>
        <v>-549027.68999999948</v>
      </c>
      <c r="H98" s="4" t="s">
        <v>756</v>
      </c>
      <c r="Q98" s="60"/>
      <c r="R98" s="60"/>
    </row>
    <row r="99" spans="2:22" x14ac:dyDescent="0.3">
      <c r="C99" s="194">
        <f>C97-C96+C98</f>
        <v>-21622315.010000028</v>
      </c>
      <c r="D99" s="60">
        <f>C99*19%</f>
        <v>-4108239.8519000052</v>
      </c>
      <c r="H99" s="60">
        <f>H93-I93-H58+I58</f>
        <v>4003924.59</v>
      </c>
      <c r="O99" s="60"/>
      <c r="Q99" s="60"/>
    </row>
    <row r="104" spans="2:22" x14ac:dyDescent="0.3">
      <c r="D104" s="60"/>
    </row>
    <row r="105" spans="2:22" x14ac:dyDescent="0.3">
      <c r="B105" s="196"/>
    </row>
    <row r="106" spans="2:22" x14ac:dyDescent="0.3">
      <c r="V106" s="60"/>
    </row>
  </sheetData>
  <autoFilter ref="A1:PY105">
    <filterColumn colId="6" showButton="0"/>
    <filterColumn colId="7" showButton="0"/>
    <filterColumn colId="11" showButton="0"/>
    <filterColumn colId="12" showButton="0"/>
    <filterColumn colId="13" showButton="0"/>
    <filterColumn colId="14" showButton="0"/>
  </autoFilter>
  <mergeCells count="4">
    <mergeCell ref="G1:I1"/>
    <mergeCell ref="L1:P1"/>
    <mergeCell ref="G64:I64"/>
    <mergeCell ref="L64:P64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zoomScale="80" zoomScaleNormal="80" workbookViewId="0">
      <pane xSplit="3" ySplit="1" topLeftCell="D2" activePane="bottomRight" state="frozen"/>
      <selection pane="topRight" activeCell="D1" sqref="D1"/>
      <selection pane="bottomLeft" activeCell="A13" sqref="A13"/>
      <selection pane="bottomRight" activeCell="L13" sqref="L13:L14"/>
    </sheetView>
  </sheetViews>
  <sheetFormatPr defaultColWidth="9.109375" defaultRowHeight="13.8" x14ac:dyDescent="0.3"/>
  <cols>
    <col min="1" max="1" width="6.109375" style="499" customWidth="1"/>
    <col min="2" max="2" width="15.44140625" style="499" customWidth="1"/>
    <col min="3" max="3" width="20.21875" style="499" customWidth="1"/>
    <col min="4" max="4" width="13.5546875" style="499" customWidth="1"/>
    <col min="5" max="5" width="11.5546875" style="499" customWidth="1"/>
    <col min="6" max="6" width="12.21875" style="499" customWidth="1"/>
    <col min="7" max="10" width="16.77734375" style="499" customWidth="1"/>
    <col min="11" max="11" width="15.5546875" style="499" customWidth="1"/>
    <col min="12" max="12" width="16.44140625" style="499" customWidth="1"/>
    <col min="13" max="13" width="15.21875" style="499" customWidth="1"/>
    <col min="14" max="14" width="14.21875" style="499" customWidth="1"/>
    <col min="15" max="17" width="13.21875" style="499" customWidth="1"/>
    <col min="18" max="18" width="5.77734375" style="499" customWidth="1"/>
    <col min="19" max="19" width="14.77734375" style="499" customWidth="1"/>
    <col min="20" max="20" width="12.109375" style="499" customWidth="1"/>
    <col min="21" max="21" width="13.77734375" style="499" customWidth="1"/>
    <col min="22" max="22" width="11.77734375" style="499" customWidth="1"/>
    <col min="23" max="23" width="13.109375" style="499" customWidth="1"/>
    <col min="24" max="24" width="17.77734375" style="499" customWidth="1"/>
    <col min="25" max="25" width="9.109375" style="499"/>
    <col min="26" max="26" width="11.77734375" style="499" customWidth="1"/>
    <col min="27" max="16384" width="9.109375" style="499"/>
  </cols>
  <sheetData>
    <row r="1" spans="1:26" s="467" customFormat="1" ht="69" x14ac:dyDescent="0.3">
      <c r="A1" s="633" t="s">
        <v>760</v>
      </c>
      <c r="B1" s="634"/>
      <c r="C1" s="635"/>
      <c r="D1" s="465" t="s">
        <v>761</v>
      </c>
      <c r="E1" s="465" t="s">
        <v>762</v>
      </c>
      <c r="F1" s="465" t="s">
        <v>763</v>
      </c>
      <c r="G1" s="465" t="s">
        <v>764</v>
      </c>
      <c r="H1" s="465" t="s">
        <v>765</v>
      </c>
      <c r="I1" s="465" t="s">
        <v>766</v>
      </c>
      <c r="J1" s="466" t="s">
        <v>767</v>
      </c>
      <c r="K1" s="466" t="s">
        <v>242</v>
      </c>
      <c r="L1" s="466" t="s">
        <v>768</v>
      </c>
      <c r="M1" s="466" t="s">
        <v>769</v>
      </c>
      <c r="O1" s="468"/>
      <c r="P1" s="468"/>
      <c r="Q1" s="469"/>
      <c r="R1" s="469"/>
      <c r="S1" s="468"/>
      <c r="T1" s="468"/>
      <c r="U1" s="469"/>
    </row>
    <row r="2" spans="1:26" s="467" customFormat="1" x14ac:dyDescent="0.3">
      <c r="A2" s="630" t="s">
        <v>770</v>
      </c>
      <c r="B2" s="630"/>
      <c r="C2" s="630"/>
      <c r="D2" s="470">
        <v>3437512</v>
      </c>
      <c r="E2" s="470">
        <v>0</v>
      </c>
      <c r="F2" s="470">
        <v>0</v>
      </c>
      <c r="G2" s="470">
        <v>0</v>
      </c>
      <c r="H2" s="470">
        <v>0</v>
      </c>
      <c r="I2" s="470">
        <v>0</v>
      </c>
      <c r="J2" s="470">
        <v>0</v>
      </c>
      <c r="K2" s="471">
        <v>3437512</v>
      </c>
      <c r="L2" s="470">
        <v>12782544</v>
      </c>
      <c r="M2" s="472">
        <v>16220056</v>
      </c>
      <c r="O2" s="473"/>
      <c r="P2" s="473"/>
      <c r="Q2" s="474"/>
      <c r="R2" s="474"/>
      <c r="S2" s="475"/>
      <c r="T2" s="475"/>
      <c r="U2" s="474"/>
    </row>
    <row r="3" spans="1:26" s="467" customFormat="1" x14ac:dyDescent="0.3">
      <c r="A3" s="625" t="s">
        <v>771</v>
      </c>
      <c r="B3" s="625"/>
      <c r="C3" s="625"/>
      <c r="D3" s="476">
        <v>0</v>
      </c>
      <c r="E3" s="476"/>
      <c r="F3" s="476"/>
      <c r="G3" s="476"/>
      <c r="H3" s="476"/>
      <c r="I3" s="476"/>
      <c r="J3" s="476"/>
      <c r="K3" s="471">
        <f>D3</f>
        <v>0</v>
      </c>
      <c r="L3" s="476">
        <v>0</v>
      </c>
      <c r="M3" s="471">
        <v>0</v>
      </c>
      <c r="O3" s="473"/>
      <c r="P3" s="473"/>
      <c r="Q3" s="474"/>
      <c r="R3" s="474"/>
      <c r="S3" s="475"/>
      <c r="T3" s="475"/>
      <c r="U3" s="477"/>
      <c r="V3" s="478"/>
    </row>
    <row r="4" spans="1:26" s="467" customFormat="1" x14ac:dyDescent="0.3">
      <c r="A4" s="625" t="s">
        <v>772</v>
      </c>
      <c r="B4" s="625"/>
      <c r="C4" s="625"/>
      <c r="D4" s="476">
        <v>179014</v>
      </c>
      <c r="E4" s="476"/>
      <c r="F4" s="476"/>
      <c r="G4" s="476"/>
      <c r="H4" s="476"/>
      <c r="I4" s="476"/>
      <c r="J4" s="476"/>
      <c r="K4" s="471">
        <f t="shared" ref="K4:K10" si="0">D4</f>
        <v>179014</v>
      </c>
      <c r="L4" s="476">
        <v>472405</v>
      </c>
      <c r="M4" s="471">
        <f>L4+K4</f>
        <v>651419</v>
      </c>
      <c r="O4" s="473"/>
      <c r="P4" s="473"/>
      <c r="Q4" s="474"/>
      <c r="R4" s="474"/>
      <c r="S4" s="475"/>
      <c r="T4" s="475"/>
      <c r="U4" s="477"/>
      <c r="V4" s="478"/>
      <c r="Z4" s="479"/>
    </row>
    <row r="5" spans="1:26" s="467" customFormat="1" x14ac:dyDescent="0.3">
      <c r="A5" s="625" t="s">
        <v>773</v>
      </c>
      <c r="B5" s="625"/>
      <c r="C5" s="625"/>
      <c r="D5" s="480">
        <v>-46946.800000000025</v>
      </c>
      <c r="E5" s="476"/>
      <c r="F5" s="476"/>
      <c r="G5" s="476"/>
      <c r="H5" s="476"/>
      <c r="I5" s="476"/>
      <c r="J5" s="476"/>
      <c r="K5" s="471">
        <f t="shared" si="0"/>
        <v>-46946.800000000025</v>
      </c>
      <c r="L5" s="476">
        <v>-643900</v>
      </c>
      <c r="M5" s="471">
        <f t="shared" ref="M5:M10" si="1">L5+K5</f>
        <v>-690846.8</v>
      </c>
      <c r="O5" s="473"/>
      <c r="P5" s="473"/>
      <c r="Q5" s="474"/>
      <c r="R5" s="474"/>
      <c r="S5" s="475"/>
      <c r="T5" s="475"/>
      <c r="U5" s="477"/>
      <c r="V5" s="478"/>
      <c r="Z5" s="479"/>
    </row>
    <row r="6" spans="1:26" s="467" customFormat="1" ht="12.75" customHeight="1" x14ac:dyDescent="0.3">
      <c r="A6" s="625" t="s">
        <v>774</v>
      </c>
      <c r="B6" s="625"/>
      <c r="C6" s="625"/>
      <c r="D6" s="476">
        <v>-496722.19999999995</v>
      </c>
      <c r="E6" s="476"/>
      <c r="F6" s="476"/>
      <c r="G6" s="476"/>
      <c r="H6" s="476"/>
      <c r="I6" s="476"/>
      <c r="J6" s="476"/>
      <c r="K6" s="471">
        <f t="shared" si="0"/>
        <v>-496722.19999999995</v>
      </c>
      <c r="L6" s="476">
        <v>-1614484</v>
      </c>
      <c r="M6" s="471">
        <f t="shared" si="1"/>
        <v>-2111206.2000000002</v>
      </c>
      <c r="O6" s="473"/>
      <c r="P6" s="473"/>
      <c r="Q6" s="474"/>
      <c r="R6" s="474"/>
      <c r="S6" s="475"/>
      <c r="T6" s="475"/>
      <c r="U6" s="477"/>
      <c r="V6" s="478"/>
      <c r="Z6" s="479"/>
    </row>
    <row r="7" spans="1:26" s="467" customFormat="1" x14ac:dyDescent="0.3">
      <c r="A7" s="625" t="s">
        <v>775</v>
      </c>
      <c r="B7" s="625"/>
      <c r="C7" s="625"/>
      <c r="D7" s="476">
        <v>0</v>
      </c>
      <c r="E7" s="476"/>
      <c r="F7" s="476"/>
      <c r="G7" s="476"/>
      <c r="H7" s="476"/>
      <c r="I7" s="476"/>
      <c r="J7" s="476"/>
      <c r="K7" s="471">
        <f t="shared" si="0"/>
        <v>0</v>
      </c>
      <c r="L7" s="476">
        <v>0</v>
      </c>
      <c r="M7" s="471">
        <f t="shared" si="1"/>
        <v>0</v>
      </c>
      <c r="O7" s="473"/>
      <c r="P7" s="473"/>
      <c r="Q7" s="474"/>
      <c r="R7" s="474"/>
      <c r="S7" s="475"/>
      <c r="T7" s="475"/>
      <c r="U7" s="477"/>
      <c r="V7" s="478"/>
    </row>
    <row r="8" spans="1:26" s="467" customFormat="1" ht="12.75" customHeight="1" x14ac:dyDescent="0.3">
      <c r="A8" s="625" t="s">
        <v>776</v>
      </c>
      <c r="B8" s="625"/>
      <c r="C8" s="625"/>
      <c r="D8" s="480">
        <v>-133728</v>
      </c>
      <c r="E8" s="476"/>
      <c r="F8" s="476"/>
      <c r="G8" s="476"/>
      <c r="H8" s="476"/>
      <c r="I8" s="476"/>
      <c r="J8" s="476"/>
      <c r="K8" s="471">
        <f t="shared" si="0"/>
        <v>-133728</v>
      </c>
      <c r="L8" s="476">
        <v>-444547</v>
      </c>
      <c r="M8" s="471">
        <f t="shared" si="1"/>
        <v>-578275</v>
      </c>
      <c r="O8" s="473"/>
      <c r="P8" s="473"/>
      <c r="Q8" s="474"/>
      <c r="R8" s="474"/>
      <c r="S8" s="475"/>
      <c r="T8" s="475"/>
      <c r="U8" s="477"/>
      <c r="V8" s="478"/>
    </row>
    <row r="9" spans="1:26" s="467" customFormat="1" ht="12.75" customHeight="1" x14ac:dyDescent="0.3">
      <c r="A9" s="625" t="s">
        <v>777</v>
      </c>
      <c r="B9" s="625"/>
      <c r="C9" s="625"/>
      <c r="D9" s="476">
        <v>162640</v>
      </c>
      <c r="E9" s="476"/>
      <c r="F9" s="476"/>
      <c r="G9" s="476"/>
      <c r="H9" s="476"/>
      <c r="I9" s="476"/>
      <c r="J9" s="476"/>
      <c r="K9" s="471">
        <f t="shared" si="0"/>
        <v>162640</v>
      </c>
      <c r="L9" s="476">
        <v>638681</v>
      </c>
      <c r="M9" s="471">
        <f t="shared" si="1"/>
        <v>801321</v>
      </c>
      <c r="O9" s="473"/>
      <c r="P9" s="473"/>
      <c r="Q9" s="474"/>
      <c r="R9" s="474"/>
      <c r="S9" s="475"/>
      <c r="T9" s="475"/>
      <c r="U9" s="477"/>
      <c r="V9" s="478"/>
    </row>
    <row r="10" spans="1:26" s="467" customFormat="1" ht="12.75" customHeight="1" x14ac:dyDescent="0.3">
      <c r="A10" s="625" t="s">
        <v>778</v>
      </c>
      <c r="B10" s="625"/>
      <c r="C10" s="625"/>
      <c r="D10" s="476"/>
      <c r="E10" s="476"/>
      <c r="F10" s="476"/>
      <c r="G10" s="476"/>
      <c r="H10" s="476"/>
      <c r="I10" s="476"/>
      <c r="J10" s="476"/>
      <c r="K10" s="471">
        <f t="shared" si="0"/>
        <v>0</v>
      </c>
      <c r="L10" s="476"/>
      <c r="M10" s="471">
        <f t="shared" si="1"/>
        <v>0</v>
      </c>
      <c r="O10" s="473"/>
      <c r="P10" s="473"/>
      <c r="Q10" s="474"/>
      <c r="R10" s="474"/>
      <c r="S10" s="475"/>
      <c r="T10" s="475"/>
      <c r="U10" s="474"/>
    </row>
    <row r="11" spans="1:26" s="467" customFormat="1" x14ac:dyDescent="0.3">
      <c r="A11" s="626" t="s">
        <v>779</v>
      </c>
      <c r="B11" s="626"/>
      <c r="C11" s="626"/>
      <c r="D11" s="472">
        <f>SUM(D2:D10)</f>
        <v>3101769</v>
      </c>
      <c r="E11" s="472">
        <f t="shared" ref="E11:M11" si="2">SUM(E2:E10)</f>
        <v>0</v>
      </c>
      <c r="F11" s="472">
        <f t="shared" si="2"/>
        <v>0</v>
      </c>
      <c r="G11" s="472">
        <f t="shared" si="2"/>
        <v>0</v>
      </c>
      <c r="H11" s="472">
        <f t="shared" si="2"/>
        <v>0</v>
      </c>
      <c r="I11" s="472">
        <f t="shared" si="2"/>
        <v>0</v>
      </c>
      <c r="J11" s="472">
        <f t="shared" si="2"/>
        <v>0</v>
      </c>
      <c r="K11" s="472">
        <f t="shared" si="2"/>
        <v>3101769</v>
      </c>
      <c r="L11" s="472">
        <f t="shared" si="2"/>
        <v>11190699</v>
      </c>
      <c r="M11" s="472">
        <f t="shared" si="2"/>
        <v>14292468</v>
      </c>
      <c r="O11" s="474"/>
      <c r="P11" s="474"/>
      <c r="Q11" s="474"/>
      <c r="R11" s="474"/>
      <c r="S11" s="474"/>
      <c r="T11" s="474"/>
      <c r="U11" s="474"/>
    </row>
    <row r="12" spans="1:26" s="467" customFormat="1" x14ac:dyDescent="0.3">
      <c r="A12" s="627"/>
      <c r="B12" s="628"/>
      <c r="C12" s="629"/>
      <c r="D12" s="481"/>
      <c r="E12" s="481"/>
      <c r="F12" s="481"/>
      <c r="G12" s="481"/>
      <c r="H12" s="481"/>
      <c r="I12" s="481"/>
      <c r="J12" s="481"/>
      <c r="K12" s="476"/>
      <c r="L12" s="481"/>
      <c r="M12" s="471">
        <f t="shared" ref="M12" si="3">L12+K12</f>
        <v>0</v>
      </c>
      <c r="O12" s="473"/>
      <c r="P12" s="473"/>
      <c r="Q12" s="474"/>
      <c r="R12" s="474"/>
      <c r="U12" s="474"/>
    </row>
    <row r="13" spans="1:26" s="467" customFormat="1" x14ac:dyDescent="0.3">
      <c r="A13" s="630" t="s">
        <v>780</v>
      </c>
      <c r="B13" s="630"/>
      <c r="C13" s="630"/>
      <c r="D13" s="476">
        <v>563193</v>
      </c>
      <c r="E13" s="476">
        <v>0</v>
      </c>
      <c r="F13" s="476">
        <v>0</v>
      </c>
      <c r="G13" s="476">
        <v>0</v>
      </c>
      <c r="H13" s="476">
        <v>0</v>
      </c>
      <c r="I13" s="476">
        <v>0</v>
      </c>
      <c r="J13" s="476">
        <v>0</v>
      </c>
      <c r="K13" s="471">
        <f>D13</f>
        <v>563193</v>
      </c>
      <c r="L13" s="476">
        <v>1294362</v>
      </c>
      <c r="M13" s="471">
        <f>L13+K13</f>
        <v>1857555</v>
      </c>
      <c r="O13" s="473"/>
      <c r="P13" s="473"/>
      <c r="Q13" s="474"/>
      <c r="R13" s="474"/>
      <c r="S13" s="475"/>
      <c r="T13" s="475"/>
      <c r="U13" s="474"/>
    </row>
    <row r="14" spans="1:26" s="467" customFormat="1" ht="12.75" customHeight="1" x14ac:dyDescent="0.3">
      <c r="A14" s="630" t="s">
        <v>781</v>
      </c>
      <c r="B14" s="630"/>
      <c r="C14" s="630"/>
      <c r="D14" s="476">
        <v>2538576</v>
      </c>
      <c r="E14" s="476">
        <v>0</v>
      </c>
      <c r="F14" s="476">
        <v>0</v>
      </c>
      <c r="G14" s="476">
        <v>0</v>
      </c>
      <c r="H14" s="476">
        <v>0</v>
      </c>
      <c r="I14" s="476">
        <v>0</v>
      </c>
      <c r="J14" s="476">
        <v>0</v>
      </c>
      <c r="K14" s="471">
        <f>D14</f>
        <v>2538576</v>
      </c>
      <c r="L14" s="476">
        <v>9896337</v>
      </c>
      <c r="M14" s="471">
        <f>L14+K14</f>
        <v>12434913</v>
      </c>
      <c r="O14" s="473"/>
      <c r="P14" s="473"/>
      <c r="Q14" s="474"/>
      <c r="R14" s="474"/>
      <c r="S14" s="475"/>
      <c r="T14" s="475"/>
      <c r="U14" s="474"/>
    </row>
    <row r="15" spans="1:26" s="467" customFormat="1" x14ac:dyDescent="0.3">
      <c r="A15" s="631"/>
      <c r="B15" s="631"/>
      <c r="C15" s="631"/>
      <c r="D15" s="472">
        <f>D14+D13</f>
        <v>3101769</v>
      </c>
      <c r="E15" s="472">
        <f t="shared" ref="E15:M15" si="4">E14+E13</f>
        <v>0</v>
      </c>
      <c r="F15" s="472">
        <f t="shared" si="4"/>
        <v>0</v>
      </c>
      <c r="G15" s="472">
        <f t="shared" si="4"/>
        <v>0</v>
      </c>
      <c r="H15" s="472">
        <f t="shared" si="4"/>
        <v>0</v>
      </c>
      <c r="I15" s="472">
        <f t="shared" si="4"/>
        <v>0</v>
      </c>
      <c r="J15" s="472">
        <f t="shared" si="4"/>
        <v>0</v>
      </c>
      <c r="K15" s="472">
        <f t="shared" si="4"/>
        <v>3101769</v>
      </c>
      <c r="L15" s="472">
        <f t="shared" si="4"/>
        <v>11190699</v>
      </c>
      <c r="M15" s="472">
        <f t="shared" si="4"/>
        <v>14292468</v>
      </c>
      <c r="N15" s="482"/>
      <c r="O15" s="474"/>
      <c r="P15" s="474"/>
      <c r="Q15" s="474"/>
      <c r="R15" s="474"/>
      <c r="S15" s="474"/>
      <c r="T15" s="474"/>
      <c r="U15" s="474"/>
      <c r="V15" s="483"/>
    </row>
    <row r="16" spans="1:26" s="467" customFormat="1" x14ac:dyDescent="0.3">
      <c r="A16" s="484"/>
      <c r="B16" s="485"/>
      <c r="C16" s="485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O16" s="473"/>
      <c r="P16" s="473"/>
      <c r="Q16" s="474"/>
      <c r="R16" s="474"/>
      <c r="U16" s="474"/>
    </row>
    <row r="17" spans="1:22" s="467" customFormat="1" ht="24.75" customHeight="1" x14ac:dyDescent="0.3">
      <c r="A17" s="632" t="s">
        <v>782</v>
      </c>
      <c r="B17" s="632"/>
      <c r="C17" s="632"/>
      <c r="D17" s="487">
        <f>D5+D8</f>
        <v>-180674.80000000002</v>
      </c>
      <c r="E17" s="476"/>
      <c r="F17" s="476"/>
      <c r="G17" s="476"/>
      <c r="H17" s="476"/>
      <c r="I17" s="476"/>
      <c r="J17" s="476"/>
      <c r="K17" s="471">
        <f>D17</f>
        <v>-180674.80000000002</v>
      </c>
      <c r="L17" s="476"/>
      <c r="M17" s="471">
        <f>L17+K17</f>
        <v>-180674.80000000002</v>
      </c>
      <c r="O17" s="473"/>
      <c r="P17" s="473"/>
      <c r="Q17" s="474"/>
      <c r="R17" s="474"/>
      <c r="S17" s="475"/>
      <c r="T17" s="475"/>
      <c r="U17" s="474"/>
      <c r="V17" s="488"/>
    </row>
    <row r="18" spans="1:22" s="467" customFormat="1" ht="26.25" customHeight="1" x14ac:dyDescent="0.3">
      <c r="A18" s="632" t="s">
        <v>783</v>
      </c>
      <c r="B18" s="632"/>
      <c r="C18" s="632"/>
      <c r="D18" s="476"/>
      <c r="E18" s="476"/>
      <c r="F18" s="476"/>
      <c r="G18" s="476"/>
      <c r="H18" s="476"/>
      <c r="I18" s="476"/>
      <c r="J18" s="476"/>
      <c r="K18" s="471"/>
      <c r="L18" s="476"/>
      <c r="M18" s="471">
        <f>L18+K18</f>
        <v>0</v>
      </c>
      <c r="O18" s="473"/>
      <c r="P18" s="473"/>
      <c r="Q18" s="474"/>
      <c r="R18" s="474"/>
      <c r="S18" s="475"/>
      <c r="T18" s="475"/>
      <c r="U18" s="474"/>
      <c r="V18" s="488"/>
    </row>
    <row r="19" spans="1:22" s="467" customFormat="1" x14ac:dyDescent="0.3">
      <c r="A19" s="489"/>
      <c r="B19" s="624" t="s">
        <v>784</v>
      </c>
      <c r="C19" s="624"/>
      <c r="D19" s="490">
        <f>ROUND(M17*19%,2)</f>
        <v>-34328.21</v>
      </c>
      <c r="E19" s="491" t="s">
        <v>785</v>
      </c>
      <c r="F19" s="491"/>
      <c r="G19" s="491"/>
      <c r="K19" s="492"/>
      <c r="L19" s="492"/>
      <c r="M19" s="492"/>
      <c r="N19" s="492"/>
      <c r="O19" s="492"/>
    </row>
    <row r="20" spans="1:22" s="467" customFormat="1" x14ac:dyDescent="0.3">
      <c r="A20" s="489"/>
      <c r="D20" s="493">
        <f>M17-D19</f>
        <v>-146346.59000000003</v>
      </c>
      <c r="K20" s="494"/>
      <c r="L20" s="494"/>
      <c r="M20" s="494"/>
      <c r="N20" s="492"/>
      <c r="O20" s="492"/>
    </row>
    <row r="21" spans="1:22" s="467" customFormat="1" x14ac:dyDescent="0.3">
      <c r="A21" s="489"/>
      <c r="I21" s="478"/>
      <c r="J21" s="478"/>
      <c r="K21" s="495"/>
      <c r="L21" s="496"/>
      <c r="M21" s="496"/>
      <c r="N21" s="497"/>
      <c r="O21" s="497"/>
      <c r="S21" s="498"/>
    </row>
    <row r="22" spans="1:22" x14ac:dyDescent="0.3">
      <c r="I22" s="500"/>
      <c r="J22" s="500"/>
      <c r="K22" s="497"/>
      <c r="L22" s="497"/>
      <c r="M22" s="497"/>
      <c r="N22" s="497"/>
      <c r="O22" s="497"/>
      <c r="P22" s="492"/>
      <c r="T22" s="492"/>
    </row>
    <row r="23" spans="1:22" x14ac:dyDescent="0.3">
      <c r="I23" s="500"/>
      <c r="J23" s="500"/>
      <c r="K23" s="495"/>
      <c r="L23" s="497"/>
      <c r="M23" s="497"/>
      <c r="N23" s="496"/>
      <c r="O23" s="497"/>
      <c r="P23" s="492"/>
      <c r="S23" s="498"/>
      <c r="T23" s="492"/>
    </row>
    <row r="24" spans="1:22" x14ac:dyDescent="0.3">
      <c r="I24" s="500"/>
      <c r="J24" s="500"/>
      <c r="K24" s="497"/>
      <c r="L24" s="497"/>
      <c r="M24" s="497"/>
      <c r="N24" s="497"/>
      <c r="O24" s="497"/>
      <c r="P24" s="492"/>
      <c r="S24" s="497"/>
      <c r="T24" s="497"/>
      <c r="U24" s="500"/>
    </row>
    <row r="25" spans="1:22" x14ac:dyDescent="0.3">
      <c r="I25" s="500"/>
      <c r="J25" s="501"/>
      <c r="K25" s="496"/>
      <c r="L25" s="502"/>
      <c r="M25" s="500"/>
      <c r="N25" s="500"/>
      <c r="O25" s="497"/>
      <c r="P25" s="492"/>
      <c r="R25" s="503"/>
      <c r="S25" s="496"/>
      <c r="T25" s="502"/>
      <c r="U25" s="500"/>
    </row>
    <row r="26" spans="1:22" x14ac:dyDescent="0.3">
      <c r="I26" s="500"/>
      <c r="J26" s="501"/>
      <c r="K26" s="496"/>
      <c r="L26" s="502"/>
      <c r="M26" s="500"/>
      <c r="N26" s="500"/>
      <c r="O26" s="497"/>
      <c r="P26" s="492"/>
      <c r="R26" s="503"/>
      <c r="S26" s="496"/>
      <c r="T26" s="502"/>
      <c r="U26" s="500"/>
    </row>
    <row r="27" spans="1:22" x14ac:dyDescent="0.3">
      <c r="I27" s="500"/>
      <c r="J27" s="500"/>
      <c r="K27" s="504"/>
      <c r="L27" s="505"/>
      <c r="M27" s="500"/>
      <c r="N27" s="497"/>
      <c r="O27" s="497"/>
      <c r="P27" s="492"/>
      <c r="S27" s="504"/>
      <c r="T27" s="505"/>
      <c r="U27" s="500"/>
    </row>
    <row r="28" spans="1:22" x14ac:dyDescent="0.3">
      <c r="I28" s="500"/>
      <c r="J28" s="500"/>
      <c r="K28" s="497"/>
      <c r="L28" s="497"/>
      <c r="M28" s="497"/>
      <c r="N28" s="497"/>
      <c r="O28" s="497"/>
      <c r="P28" s="492"/>
      <c r="S28" s="497"/>
      <c r="T28" s="497"/>
      <c r="U28" s="500"/>
    </row>
    <row r="29" spans="1:22" x14ac:dyDescent="0.3">
      <c r="I29" s="500"/>
      <c r="J29" s="500"/>
      <c r="K29" s="506"/>
      <c r="L29" s="507"/>
      <c r="M29" s="500"/>
      <c r="N29" s="507"/>
      <c r="O29" s="500"/>
      <c r="S29" s="506"/>
      <c r="T29" s="505"/>
      <c r="U29" s="500"/>
    </row>
    <row r="30" spans="1:22" x14ac:dyDescent="0.3">
      <c r="I30" s="500"/>
      <c r="J30" s="500"/>
      <c r="K30" s="508"/>
      <c r="L30" s="509"/>
      <c r="M30" s="500"/>
      <c r="N30" s="500"/>
      <c r="O30" s="500"/>
      <c r="S30" s="508"/>
      <c r="T30" s="509"/>
      <c r="U30" s="500"/>
    </row>
    <row r="31" spans="1:22" x14ac:dyDescent="0.3">
      <c r="I31" s="500"/>
      <c r="J31" s="500"/>
      <c r="K31" s="500"/>
      <c r="L31" s="500"/>
      <c r="M31" s="500"/>
      <c r="N31" s="500"/>
      <c r="O31" s="500"/>
      <c r="S31" s="500"/>
      <c r="T31" s="500"/>
      <c r="U31" s="500"/>
    </row>
    <row r="32" spans="1:22" x14ac:dyDescent="0.3">
      <c r="I32" s="500"/>
      <c r="J32" s="500"/>
      <c r="K32" s="500"/>
      <c r="L32" s="500"/>
      <c r="M32" s="500"/>
      <c r="N32" s="500"/>
      <c r="O32" s="500"/>
      <c r="S32" s="500"/>
      <c r="T32" s="500"/>
      <c r="U32" s="500"/>
    </row>
    <row r="33" spans="9:15" x14ac:dyDescent="0.3">
      <c r="I33" s="500"/>
      <c r="J33" s="500"/>
      <c r="K33" s="500"/>
      <c r="L33" s="500"/>
      <c r="M33" s="500"/>
      <c r="N33" s="500"/>
      <c r="O33" s="500"/>
    </row>
    <row r="34" spans="9:15" x14ac:dyDescent="0.3">
      <c r="I34" s="500"/>
      <c r="J34" s="500"/>
      <c r="K34" s="500"/>
      <c r="L34" s="510"/>
      <c r="M34" s="511"/>
      <c r="N34" s="500"/>
      <c r="O34" s="500"/>
    </row>
    <row r="35" spans="9:15" x14ac:dyDescent="0.3">
      <c r="I35" s="500"/>
      <c r="J35" s="500"/>
      <c r="K35" s="500"/>
      <c r="L35" s="510"/>
      <c r="M35" s="511"/>
      <c r="N35" s="500"/>
      <c r="O35" s="500"/>
    </row>
    <row r="36" spans="9:15" x14ac:dyDescent="0.3">
      <c r="I36" s="500"/>
      <c r="J36" s="500"/>
      <c r="K36" s="500"/>
      <c r="L36" s="510"/>
      <c r="M36" s="511"/>
      <c r="N36" s="500"/>
      <c r="O36" s="500"/>
    </row>
    <row r="37" spans="9:15" x14ac:dyDescent="0.3">
      <c r="I37" s="500"/>
      <c r="J37" s="500"/>
      <c r="K37" s="500"/>
      <c r="L37" s="500"/>
      <c r="M37" s="512"/>
      <c r="N37" s="500"/>
      <c r="O37" s="500"/>
    </row>
    <row r="38" spans="9:15" x14ac:dyDescent="0.3">
      <c r="I38" s="500"/>
      <c r="J38" s="500"/>
      <c r="K38" s="500"/>
      <c r="L38" s="500"/>
      <c r="M38" s="509"/>
      <c r="N38" s="513"/>
      <c r="O38" s="500"/>
    </row>
    <row r="39" spans="9:15" x14ac:dyDescent="0.3">
      <c r="I39" s="500"/>
      <c r="J39" s="500"/>
      <c r="K39" s="500"/>
      <c r="L39" s="500"/>
      <c r="M39" s="500"/>
      <c r="N39" s="500"/>
      <c r="O39" s="500"/>
    </row>
    <row r="40" spans="9:15" x14ac:dyDescent="0.3">
      <c r="I40" s="500"/>
      <c r="J40" s="500"/>
      <c r="K40" s="500"/>
      <c r="L40" s="500"/>
      <c r="M40" s="500"/>
      <c r="N40" s="500"/>
      <c r="O40" s="500"/>
    </row>
  </sheetData>
  <mergeCells count="18">
    <mergeCell ref="A6:C6"/>
    <mergeCell ref="A1:C1"/>
    <mergeCell ref="A2:C2"/>
    <mergeCell ref="A3:C3"/>
    <mergeCell ref="A4:C4"/>
    <mergeCell ref="A5:C5"/>
    <mergeCell ref="B19:C19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7:C17"/>
    <mergeCell ref="A18:C18"/>
  </mergeCells>
  <conditionalFormatting sqref="D2:M18">
    <cfRule type="expression" dxfId="0" priority="1" stopIfTrue="1">
      <formula>MOD(D2,1)&lt;&gt;0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</vt:i4>
      </vt:variant>
    </vt:vector>
  </HeadingPairs>
  <TitlesOfParts>
    <vt:vector size="15" baseType="lpstr">
      <vt:lpstr>korespondentka</vt:lpstr>
      <vt:lpstr>obrotówka</vt:lpstr>
      <vt:lpstr>sprawdzenie rezerw</vt:lpstr>
      <vt:lpstr>podatek minimalny</vt:lpstr>
      <vt:lpstr>KUP 2024 NKUP 2025</vt:lpstr>
      <vt:lpstr>cit 12-2024</vt:lpstr>
      <vt:lpstr>cit </vt:lpstr>
      <vt:lpstr>podatek odroczony</vt:lpstr>
      <vt:lpstr>wycena rezerw aktuarialnych</vt:lpstr>
      <vt:lpstr>SAP FC Aktywo z tyt.odrocz.pod.</vt:lpstr>
      <vt:lpstr>SAP FC Rezerwa z tyt.odrocz.pod</vt:lpstr>
      <vt:lpstr>KUP 2023, NKUP 2024</vt:lpstr>
      <vt:lpstr>AC - samochody pow.150tys</vt:lpstr>
      <vt:lpstr>korespondentka!Obszar_wydruku</vt:lpstr>
      <vt:lpstr>'wycena rezerw aktuarialnych'!Obszar_wydruku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Raplis Agnieszka</dc:creator>
  <cp:lastModifiedBy>Raplis Agnieszka</cp:lastModifiedBy>
  <cp:lastPrinted>2025-03-20T10:44:30Z</cp:lastPrinted>
  <dcterms:created xsi:type="dcterms:W3CDTF">2023-05-11T05:55:43Z</dcterms:created>
  <dcterms:modified xsi:type="dcterms:W3CDTF">2025-04-09T12:35:23Z</dcterms:modified>
</cp:coreProperties>
</file>